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defaultThemeVersion="124226"/>
  <mc:AlternateContent xmlns:mc="http://schemas.openxmlformats.org/markup-compatibility/2006">
    <mc:Choice Requires="x15">
      <x15ac:absPath xmlns:x15ac="http://schemas.microsoft.com/office/spreadsheetml/2010/11/ac" url="\\Fs-b-01\daten\Unternehmenskommunikation\Investor Relations\Operational\Financial reports\2017\Q1 2017\Toolkit\"/>
    </mc:Choice>
  </mc:AlternateContent>
  <bookViews>
    <workbookView xWindow="11520" yWindow="-15" windowWidth="11550" windowHeight="8520" tabRatio="894" activeTab="3"/>
  </bookViews>
  <sheets>
    <sheet name="Cover" sheetId="18" r:id="rId1"/>
    <sheet name="Income Statement" sheetId="19" r:id="rId2"/>
    <sheet name="Balance Sheet" sheetId="2" r:id="rId3"/>
    <sheet name="Operating Data" sheetId="21" r:id="rId4"/>
    <sheet name="Cash Flow Statement" sheetId="12" state="hidden" r:id="rId5"/>
    <sheet name="IS pf consd TC_pc" sheetId="13" state="hidden" r:id="rId6"/>
    <sheet name="BS pf consd TC_pc" sheetId="14"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bdm.1b37d60aedf5444091dc1680cf595942.edm" localSheetId="6" hidden="1">'BS pf consd TC_pc'!$1:$1048576</definedName>
    <definedName name="_bdm.562bf0b183754073b85db7fc2eb2448c.edm" localSheetId="6" hidden="1">'BS pf consd TC_pc'!$B$5:$C$64</definedName>
    <definedName name="_bdm.825c9f5554304ca89ccab0caa37a8571.edm" localSheetId="5" hidden="1">'IS pf consd TC_pc'!$1:$1048576</definedName>
    <definedName name="_bdm.c3ccf8a920944441a5f0b31df91982a8.edm" localSheetId="6" hidden="1">'BS pf consd TC_pc'!$B$3:$C$64</definedName>
    <definedName name="_bdm.e179184313af47f29c461d4a0b794563.edm" localSheetId="5" hidden="1">'IS pf consd TC_pc'!$B$6:$G$47</definedName>
    <definedName name="_xlnm.Print_Area" localSheetId="2">'Balance Sheet'!$A$1:$O$69</definedName>
    <definedName name="_xlnm.Print_Area" localSheetId="6">'BS pf consd TC_pc'!$A$2:$F$64</definedName>
    <definedName name="_xlnm.Print_Area" localSheetId="4">'Cash Flow Statement'!$A$2:$BE$41</definedName>
    <definedName name="_xlnm.Print_Area" localSheetId="0">Cover!$B$2:$E$45</definedName>
    <definedName name="_xlnm.Print_Area" localSheetId="1">'Income Statement'!$A$2:$V$56</definedName>
    <definedName name="_xlnm.Print_Area" localSheetId="5">'IS pf consd TC_pc'!$A$2:$J$48</definedName>
    <definedName name="_xlnm.Print_Area" localSheetId="3">'Operating Data'!$A$2:$W$35</definedName>
    <definedName name="_xlnm.Print_Titles" localSheetId="1">'Income Statement'!$A:$B</definedName>
    <definedName name="_xlnm.Print_Titles" localSheetId="5">'IS pf consd TC_pc'!$A:$B</definedName>
  </definedNames>
  <calcPr calcId="152511" calcOnSave="0"/>
</workbook>
</file>

<file path=xl/calcChain.xml><?xml version="1.0" encoding="utf-8"?>
<calcChain xmlns="http://schemas.openxmlformats.org/spreadsheetml/2006/main">
  <c r="Z21" i="21" l="1"/>
  <c r="L22" i="21"/>
  <c r="L21" i="21"/>
  <c r="K21" i="21"/>
  <c r="K22" i="21" s="1"/>
  <c r="M20" i="21"/>
  <c r="M19" i="21"/>
  <c r="M18" i="21"/>
  <c r="M17" i="21"/>
  <c r="M14" i="21"/>
  <c r="M22" i="21" s="1"/>
  <c r="L12" i="21"/>
  <c r="K12" i="21"/>
  <c r="M10" i="21"/>
  <c r="M9" i="21"/>
  <c r="M12" i="21" s="1"/>
  <c r="M8" i="21"/>
  <c r="AA54" i="19"/>
  <c r="Z52" i="19"/>
  <c r="AA52" i="19" s="1"/>
  <c r="AA47" i="19"/>
  <c r="Z47" i="19"/>
  <c r="Z42" i="19"/>
  <c r="AA42" i="19" s="1"/>
  <c r="Z41" i="19"/>
  <c r="AA41" i="19" s="1"/>
  <c r="Z40" i="19"/>
  <c r="AA40" i="19" s="1"/>
  <c r="Z39" i="19"/>
  <c r="AA39" i="19" s="1"/>
  <c r="Z34" i="19"/>
  <c r="AA34" i="19" s="1"/>
  <c r="Z30" i="19"/>
  <c r="AA30" i="19" s="1"/>
  <c r="Z25" i="19"/>
  <c r="AA25" i="19" s="1"/>
  <c r="AA24" i="19"/>
  <c r="Z24" i="19"/>
  <c r="Z23" i="19"/>
  <c r="AA23" i="19" s="1"/>
  <c r="Z18" i="19"/>
  <c r="AA18" i="19" s="1"/>
  <c r="Z17" i="19"/>
  <c r="AA17" i="19" s="1"/>
  <c r="Z14" i="19"/>
  <c r="AA14" i="19" s="1"/>
  <c r="Z13" i="19"/>
  <c r="AA13" i="19" s="1"/>
  <c r="Z11" i="19"/>
  <c r="AA11" i="19" s="1"/>
  <c r="Z10" i="19"/>
  <c r="AA10" i="19" s="1"/>
  <c r="AA9" i="19"/>
  <c r="Z9" i="19"/>
  <c r="Y55" i="19"/>
  <c r="X55" i="19"/>
  <c r="U55" i="19"/>
  <c r="N55" i="19"/>
  <c r="M55" i="19"/>
  <c r="L55" i="19"/>
  <c r="K55" i="19"/>
  <c r="H55" i="19"/>
  <c r="G55" i="19"/>
  <c r="D55" i="19"/>
  <c r="C55" i="19"/>
  <c r="S36" i="19"/>
  <c r="P36" i="19"/>
  <c r="S32" i="19"/>
  <c r="P32" i="19"/>
  <c r="S28" i="19"/>
  <c r="P28" i="19"/>
  <c r="S21" i="19"/>
  <c r="P21" i="19"/>
  <c r="I15" i="19"/>
  <c r="I20" i="19" s="1"/>
  <c r="E15" i="19"/>
  <c r="E20" i="19" s="1"/>
  <c r="L12" i="19"/>
  <c r="L15" i="19" s="1"/>
  <c r="L20" i="19" s="1"/>
  <c r="K12" i="19"/>
  <c r="K15" i="19" s="1"/>
  <c r="K20" i="19" s="1"/>
  <c r="J12" i="19"/>
  <c r="J15" i="19" s="1"/>
  <c r="J20" i="19" s="1"/>
  <c r="I12" i="19"/>
  <c r="I55" i="19" s="1"/>
  <c r="H12" i="19"/>
  <c r="H15" i="19" s="1"/>
  <c r="H20" i="19" s="1"/>
  <c r="G12" i="19"/>
  <c r="G15" i="19" s="1"/>
  <c r="G20" i="19" s="1"/>
  <c r="F12" i="19"/>
  <c r="F55" i="19" s="1"/>
  <c r="E12" i="19"/>
  <c r="E55" i="19" s="1"/>
  <c r="D12" i="19"/>
  <c r="D15" i="19" s="1"/>
  <c r="D20" i="19" s="1"/>
  <c r="Z12" i="19" l="1"/>
  <c r="Z15" i="19" s="1"/>
  <c r="K27" i="19"/>
  <c r="K21" i="19"/>
  <c r="H27" i="19"/>
  <c r="H21" i="19"/>
  <c r="J21" i="19"/>
  <c r="J27" i="19"/>
  <c r="I21" i="19"/>
  <c r="I27" i="19"/>
  <c r="G21" i="19"/>
  <c r="G27" i="19"/>
  <c r="D27" i="19"/>
  <c r="D21" i="19"/>
  <c r="L27" i="19"/>
  <c r="L21" i="19"/>
  <c r="E21" i="19"/>
  <c r="E27" i="19"/>
  <c r="F15" i="19"/>
  <c r="F20" i="19" s="1"/>
  <c r="J55" i="19"/>
  <c r="AA12" i="19" l="1"/>
  <c r="Z55" i="19"/>
  <c r="AA55" i="19" s="1"/>
  <c r="AA15" i="19"/>
  <c r="Z20" i="19"/>
  <c r="D31" i="19"/>
  <c r="D28" i="19"/>
  <c r="H28" i="19"/>
  <c r="H31" i="19"/>
  <c r="J31" i="19"/>
  <c r="J28" i="19"/>
  <c r="E31" i="19"/>
  <c r="E28" i="19"/>
  <c r="I31" i="19"/>
  <c r="I28" i="19"/>
  <c r="G28" i="19"/>
  <c r="G31" i="19"/>
  <c r="F27" i="19"/>
  <c r="F21" i="19"/>
  <c r="L31" i="19"/>
  <c r="L28" i="19"/>
  <c r="K28" i="19"/>
  <c r="K31" i="19"/>
  <c r="Z27" i="19" l="1"/>
  <c r="Z21" i="19"/>
  <c r="AA21" i="19" s="1"/>
  <c r="AA20" i="19"/>
  <c r="L35" i="19"/>
  <c r="L32" i="19"/>
  <c r="E32" i="19"/>
  <c r="E35" i="19"/>
  <c r="K35" i="19"/>
  <c r="K32" i="19"/>
  <c r="G35" i="19"/>
  <c r="G32" i="19"/>
  <c r="H35" i="19"/>
  <c r="H32" i="19"/>
  <c r="F31" i="19"/>
  <c r="F28" i="19"/>
  <c r="I32" i="19"/>
  <c r="I35" i="19"/>
  <c r="J35" i="19"/>
  <c r="J32" i="19"/>
  <c r="D35" i="19"/>
  <c r="D32" i="19"/>
  <c r="Z31" i="19" l="1"/>
  <c r="Z28" i="19"/>
  <c r="AA28" i="19" s="1"/>
  <c r="AA27" i="19"/>
  <c r="F32" i="19"/>
  <c r="F35" i="19"/>
  <c r="I44" i="19"/>
  <c r="I36" i="19"/>
  <c r="E44" i="19"/>
  <c r="E36" i="19"/>
  <c r="J44" i="19"/>
  <c r="J36" i="19"/>
  <c r="G36" i="19"/>
  <c r="G44" i="19"/>
  <c r="D36" i="19"/>
  <c r="D44" i="19"/>
  <c r="H44" i="19"/>
  <c r="H36" i="19"/>
  <c r="K36" i="19"/>
  <c r="K44" i="19"/>
  <c r="L36" i="19"/>
  <c r="L44" i="19"/>
  <c r="Z35" i="19" l="1"/>
  <c r="Z32" i="19"/>
  <c r="AA32" i="19" s="1"/>
  <c r="AA31" i="19"/>
  <c r="J48" i="19"/>
  <c r="J49" i="19" s="1"/>
  <c r="J45" i="19"/>
  <c r="L45" i="19"/>
  <c r="L48" i="19"/>
  <c r="L49" i="19" s="1"/>
  <c r="K48" i="19"/>
  <c r="K49" i="19" s="1"/>
  <c r="K45" i="19"/>
  <c r="D45" i="19"/>
  <c r="D48" i="19"/>
  <c r="D49" i="19" s="1"/>
  <c r="I45" i="19"/>
  <c r="I48" i="19"/>
  <c r="I49" i="19" s="1"/>
  <c r="G45" i="19"/>
  <c r="G48" i="19"/>
  <c r="G49" i="19" s="1"/>
  <c r="F44" i="19"/>
  <c r="F36" i="19"/>
  <c r="H45" i="19"/>
  <c r="H48" i="19"/>
  <c r="H49" i="19" s="1"/>
  <c r="E45" i="19"/>
  <c r="E48" i="19"/>
  <c r="E49" i="19" s="1"/>
  <c r="Z44" i="19" l="1"/>
  <c r="AA35" i="19"/>
  <c r="Z36" i="19"/>
  <c r="AA36" i="19" s="1"/>
  <c r="F48" i="19"/>
  <c r="F49" i="19" s="1"/>
  <c r="F45" i="19"/>
  <c r="Z48" i="19" l="1"/>
  <c r="Z45" i="19"/>
  <c r="AA45" i="19" s="1"/>
  <c r="Z51" i="19" l="1"/>
  <c r="Z49" i="19"/>
  <c r="H18" i="2" l="1"/>
  <c r="F27" i="2"/>
  <c r="H30" i="2"/>
  <c r="G32" i="2"/>
  <c r="H32" i="2"/>
  <c r="G35" i="2"/>
  <c r="G38" i="2" s="1"/>
  <c r="G63" i="2" s="1"/>
  <c r="H35" i="2"/>
  <c r="H38" i="2"/>
  <c r="F43" i="2"/>
  <c r="H49" i="2"/>
  <c r="G59" i="2"/>
  <c r="G61" i="2" s="1"/>
  <c r="H59" i="2"/>
  <c r="H61" i="2" s="1"/>
  <c r="F53" i="2"/>
  <c r="F65" i="2"/>
  <c r="H66" i="2"/>
  <c r="H67" i="2"/>
  <c r="J9" i="2"/>
  <c r="K9" i="2"/>
  <c r="L9" i="2"/>
  <c r="J10" i="2"/>
  <c r="K10" i="2"/>
  <c r="L10" i="2"/>
  <c r="J11" i="2"/>
  <c r="K11" i="2"/>
  <c r="L11" i="2"/>
  <c r="J12" i="2"/>
  <c r="K12" i="2"/>
  <c r="L12" i="2"/>
  <c r="J13" i="2"/>
  <c r="K13" i="2"/>
  <c r="L13" i="2"/>
  <c r="J14" i="2"/>
  <c r="K14" i="2"/>
  <c r="L14" i="2"/>
  <c r="J15" i="2"/>
  <c r="K15" i="2"/>
  <c r="L15" i="2"/>
  <c r="J16" i="2"/>
  <c r="K16" i="2"/>
  <c r="L16" i="2"/>
  <c r="J21" i="2"/>
  <c r="K21" i="2"/>
  <c r="L21" i="2"/>
  <c r="J22" i="2"/>
  <c r="K22" i="2"/>
  <c r="L22" i="2"/>
  <c r="J23" i="2"/>
  <c r="K23" i="2"/>
  <c r="L23" i="2"/>
  <c r="J24" i="2"/>
  <c r="K24" i="2"/>
  <c r="L24" i="2"/>
  <c r="J25" i="2"/>
  <c r="K25" i="2"/>
  <c r="L25" i="2"/>
  <c r="J26" i="2"/>
  <c r="K26" i="2"/>
  <c r="L26" i="2"/>
  <c r="J27" i="2"/>
  <c r="K27" i="2"/>
  <c r="L27" i="2"/>
  <c r="J28" i="2"/>
  <c r="K28" i="2"/>
  <c r="L28" i="2"/>
  <c r="J36" i="2"/>
  <c r="K36" i="2"/>
  <c r="L36" i="2"/>
  <c r="J38" i="2"/>
  <c r="K38" i="2"/>
  <c r="L38" i="2"/>
  <c r="J41" i="2"/>
  <c r="K41" i="2"/>
  <c r="L41" i="2"/>
  <c r="J42" i="2"/>
  <c r="K42" i="2"/>
  <c r="L42" i="2"/>
  <c r="J43" i="2"/>
  <c r="K43" i="2"/>
  <c r="L43" i="2"/>
  <c r="J44" i="2"/>
  <c r="K44" i="2"/>
  <c r="L44" i="2"/>
  <c r="J45" i="2"/>
  <c r="K45" i="2"/>
  <c r="L45" i="2"/>
  <c r="J46" i="2"/>
  <c r="K46" i="2"/>
  <c r="L46" i="2"/>
  <c r="J47" i="2"/>
  <c r="K47" i="2"/>
  <c r="L47" i="2"/>
  <c r="J52" i="2"/>
  <c r="K52" i="2"/>
  <c r="L52" i="2"/>
  <c r="J53" i="2"/>
  <c r="K53" i="2"/>
  <c r="L53" i="2"/>
  <c r="J54" i="2"/>
  <c r="K54" i="2"/>
  <c r="L54" i="2"/>
  <c r="J55" i="2"/>
  <c r="K55" i="2"/>
  <c r="L55" i="2"/>
  <c r="J56" i="2"/>
  <c r="K56" i="2"/>
  <c r="L56" i="2"/>
  <c r="J57" i="2"/>
  <c r="K57" i="2"/>
  <c r="L57" i="2"/>
  <c r="J58" i="2"/>
  <c r="K58" i="2"/>
  <c r="L58" i="2"/>
  <c r="J59" i="2"/>
  <c r="K59" i="2"/>
  <c r="L59" i="2"/>
  <c r="L71" i="2"/>
  <c r="C32" i="2"/>
  <c r="D32" i="2"/>
  <c r="E32" i="2"/>
  <c r="E35" i="2"/>
  <c r="E38" i="2" s="1"/>
  <c r="E49" i="2"/>
  <c r="E59" i="2"/>
  <c r="E61" i="2" s="1"/>
  <c r="O38" i="2"/>
  <c r="O52" i="2"/>
  <c r="H63" i="2" l="1"/>
  <c r="J30" i="2"/>
  <c r="J49" i="2"/>
  <c r="K61" i="2"/>
  <c r="L35" i="2"/>
  <c r="L30" i="2"/>
  <c r="K30" i="2"/>
  <c r="L61" i="2"/>
  <c r="K35" i="2"/>
  <c r="K18" i="2"/>
  <c r="J18" i="2"/>
  <c r="J61" i="2"/>
  <c r="L49" i="2"/>
  <c r="K49" i="2"/>
  <c r="J35" i="2"/>
  <c r="L18" i="2"/>
  <c r="E63" i="2"/>
  <c r="O59" i="2"/>
  <c r="O58" i="2"/>
  <c r="O57" i="2"/>
  <c r="O56" i="2"/>
  <c r="O55" i="2"/>
  <c r="O54" i="2"/>
  <c r="O53" i="2"/>
  <c r="O47" i="2"/>
  <c r="O46" i="2"/>
  <c r="O45" i="2"/>
  <c r="O44" i="2"/>
  <c r="O43" i="2"/>
  <c r="O42" i="2"/>
  <c r="O41" i="2"/>
  <c r="O36" i="2"/>
  <c r="O35" i="2" s="1"/>
  <c r="O28" i="2"/>
  <c r="O27" i="2"/>
  <c r="O26" i="2"/>
  <c r="O25" i="2"/>
  <c r="O24" i="2"/>
  <c r="O23" i="2"/>
  <c r="O22" i="2"/>
  <c r="O21" i="2"/>
  <c r="O16" i="2"/>
  <c r="O15" i="2"/>
  <c r="O14" i="2"/>
  <c r="O13" i="2"/>
  <c r="O12" i="2"/>
  <c r="O11" i="2"/>
  <c r="O10" i="2"/>
  <c r="O9" i="2"/>
  <c r="J32" i="2" l="1"/>
  <c r="L63" i="2"/>
  <c r="K32" i="2"/>
  <c r="J63" i="2"/>
  <c r="K63" i="2"/>
  <c r="L32" i="2"/>
  <c r="J66" i="2"/>
  <c r="J67" i="2" s="1"/>
  <c r="F66" i="2" l="1"/>
  <c r="F67" i="2" s="1"/>
  <c r="K66" i="2"/>
  <c r="K67" i="2" s="1"/>
  <c r="L66" i="2"/>
  <c r="BB35" i="12"/>
  <c r="BB34" i="12"/>
  <c r="BB33" i="12"/>
  <c r="BB32" i="12"/>
  <c r="BB31" i="12"/>
  <c r="BB30" i="12"/>
  <c r="BB29" i="12"/>
  <c r="BB28" i="12"/>
  <c r="BB23" i="12"/>
  <c r="BB22" i="12"/>
  <c r="BB21" i="12"/>
  <c r="BB20" i="12"/>
  <c r="BB19" i="12"/>
  <c r="BB14" i="12"/>
  <c r="BB13" i="12"/>
  <c r="BB12" i="12"/>
  <c r="BB11" i="12"/>
  <c r="BB10" i="12"/>
  <c r="BB9" i="12"/>
  <c r="L68" i="2" l="1"/>
  <c r="L67" i="2"/>
  <c r="BE35" i="12"/>
  <c r="BE34" i="12"/>
  <c r="BE33" i="12"/>
  <c r="BE32" i="12"/>
  <c r="BE31" i="12"/>
  <c r="BE30" i="12"/>
  <c r="BE29" i="12"/>
  <c r="BE28" i="12"/>
  <c r="BE23" i="12"/>
  <c r="BE22" i="12"/>
  <c r="BE21" i="12"/>
  <c r="BE20" i="12"/>
  <c r="BE19" i="12"/>
  <c r="BE14" i="12"/>
  <c r="BE13" i="12"/>
  <c r="BE12" i="12"/>
  <c r="BE11" i="12"/>
  <c r="BE10" i="12"/>
  <c r="BE9" i="12"/>
  <c r="O76" i="2"/>
  <c r="O75" i="2"/>
  <c r="BE16" i="12" l="1"/>
  <c r="O73" i="2"/>
  <c r="O30" i="2"/>
  <c r="O49" i="2"/>
  <c r="O61" i="2"/>
  <c r="BE25" i="12"/>
  <c r="BE37" i="12"/>
  <c r="O18" i="2"/>
  <c r="O63" i="2" l="1"/>
  <c r="BE39" i="12"/>
  <c r="O32" i="2"/>
  <c r="O66" i="2" l="1"/>
  <c r="N59" i="2" l="1"/>
  <c r="N58" i="2"/>
  <c r="N57" i="2"/>
  <c r="N56" i="2"/>
  <c r="N55" i="2"/>
  <c r="N54" i="2"/>
  <c r="N53" i="2"/>
  <c r="N52" i="2"/>
  <c r="N47" i="2"/>
  <c r="N46" i="2"/>
  <c r="N45" i="2"/>
  <c r="N44" i="2"/>
  <c r="N43" i="2"/>
  <c r="N42" i="2"/>
  <c r="N41" i="2"/>
  <c r="N38" i="2"/>
  <c r="N36" i="2"/>
  <c r="N28" i="2"/>
  <c r="N27" i="2"/>
  <c r="N26" i="2"/>
  <c r="N25" i="2"/>
  <c r="N24" i="2"/>
  <c r="N23" i="2"/>
  <c r="N22" i="2"/>
  <c r="N21" i="2"/>
  <c r="N16" i="2"/>
  <c r="N15" i="2"/>
  <c r="N14" i="2"/>
  <c r="N13" i="2"/>
  <c r="N12" i="2"/>
  <c r="N11" i="2"/>
  <c r="N10" i="2"/>
  <c r="N9" i="2"/>
  <c r="N76" i="2" l="1"/>
  <c r="N75" i="2"/>
  <c r="N61" i="2"/>
  <c r="N49" i="2"/>
  <c r="N35" i="2"/>
  <c r="N30" i="2"/>
  <c r="N18" i="2"/>
  <c r="N63" i="2" l="1"/>
  <c r="BB16" i="12"/>
  <c r="BB25" i="12"/>
  <c r="N73" i="2"/>
  <c r="BB37" i="12"/>
  <c r="N32" i="2"/>
  <c r="BB39" i="12" l="1"/>
  <c r="AV40" i="12"/>
  <c r="AY40" i="12" s="1"/>
  <c r="AV35" i="12"/>
  <c r="AY35" i="12" s="1"/>
  <c r="AV34" i="12"/>
  <c r="AY34" i="12" s="1"/>
  <c r="AV33" i="12"/>
  <c r="AY33" i="12" s="1"/>
  <c r="AV32" i="12"/>
  <c r="AY32" i="12" s="1"/>
  <c r="AV31" i="12"/>
  <c r="AY31" i="12" s="1"/>
  <c r="AV30" i="12"/>
  <c r="AY30" i="12" s="1"/>
  <c r="AV29" i="12"/>
  <c r="AY29" i="12" s="1"/>
  <c r="AV28" i="12"/>
  <c r="AY28" i="12" s="1"/>
  <c r="AV23" i="12"/>
  <c r="AY23" i="12" s="1"/>
  <c r="AV22" i="12"/>
  <c r="AY22" i="12" s="1"/>
  <c r="AV21" i="12"/>
  <c r="AY21" i="12" s="1"/>
  <c r="AV20" i="12"/>
  <c r="AY20" i="12" s="1"/>
  <c r="AV19" i="12"/>
  <c r="AY19" i="12" s="1"/>
  <c r="AV14" i="12"/>
  <c r="AY14" i="12" s="1"/>
  <c r="AV13" i="12"/>
  <c r="AY13" i="12" s="1"/>
  <c r="AV12" i="12"/>
  <c r="AY12" i="12" s="1"/>
  <c r="AV11" i="12"/>
  <c r="AY11" i="12" s="1"/>
  <c r="AV10" i="12"/>
  <c r="AY10" i="12" s="1"/>
  <c r="AV9" i="12"/>
  <c r="AY9" i="12" s="1"/>
  <c r="AY37" i="12" l="1"/>
  <c r="AY16" i="12"/>
  <c r="AY25" i="12"/>
  <c r="N66" i="2"/>
  <c r="AY39" i="12" l="1"/>
  <c r="AV16" i="12" l="1"/>
  <c r="AV25" i="12"/>
  <c r="AV37" i="12"/>
  <c r="AP40" i="12"/>
  <c r="AS40" i="12" s="1"/>
  <c r="AP35" i="12"/>
  <c r="AS35" i="12" s="1"/>
  <c r="AP34" i="12"/>
  <c r="AS34" i="12" s="1"/>
  <c r="AP33" i="12"/>
  <c r="AS33" i="12" s="1"/>
  <c r="AP32" i="12"/>
  <c r="AS32" i="12" s="1"/>
  <c r="AP31" i="12"/>
  <c r="AS31" i="12" s="1"/>
  <c r="AP30" i="12"/>
  <c r="AS30" i="12" s="1"/>
  <c r="AP29" i="12"/>
  <c r="AS29" i="12" s="1"/>
  <c r="AP28" i="12"/>
  <c r="AS28" i="12" s="1"/>
  <c r="AP23" i="12"/>
  <c r="AS23" i="12" s="1"/>
  <c r="AP22" i="12"/>
  <c r="AS22" i="12" s="1"/>
  <c r="AP21" i="12"/>
  <c r="AS21" i="12" s="1"/>
  <c r="AP20" i="12"/>
  <c r="AS20" i="12" s="1"/>
  <c r="AP19" i="12"/>
  <c r="AS19" i="12" s="1"/>
  <c r="AP14" i="12"/>
  <c r="AS14" i="12" s="1"/>
  <c r="AP13" i="12"/>
  <c r="AS13" i="12" s="1"/>
  <c r="AP12" i="12"/>
  <c r="AS12" i="12" s="1"/>
  <c r="AP11" i="12"/>
  <c r="AS11" i="12" s="1"/>
  <c r="AP10" i="12"/>
  <c r="AP9" i="12"/>
  <c r="AS9" i="12" s="1"/>
  <c r="AS10" i="12" l="1"/>
  <c r="AS16" i="12" s="1"/>
  <c r="AS25" i="12"/>
  <c r="AS37" i="12"/>
  <c r="AV39" i="12"/>
  <c r="AS39" i="12" l="1"/>
  <c r="AP37" i="12"/>
  <c r="AP25" i="12"/>
  <c r="AP16" i="12" l="1"/>
  <c r="AP39" i="12" s="1"/>
  <c r="AJ40" i="12" l="1"/>
  <c r="AJ35" i="12"/>
  <c r="AJ34" i="12"/>
  <c r="AJ33" i="12"/>
  <c r="AJ32" i="12"/>
  <c r="AJ31" i="12"/>
  <c r="AJ30" i="12"/>
  <c r="AJ29" i="12"/>
  <c r="AJ28" i="12"/>
  <c r="AJ23" i="12"/>
  <c r="AJ22" i="12"/>
  <c r="AJ21" i="12"/>
  <c r="AJ20" i="12"/>
  <c r="AJ19" i="12"/>
  <c r="AJ14" i="12"/>
  <c r="AJ13" i="12"/>
  <c r="AJ12" i="12"/>
  <c r="AJ11" i="12"/>
  <c r="AJ10" i="12"/>
  <c r="AJ9" i="12"/>
  <c r="AM29" i="12" l="1"/>
  <c r="BD29" i="12"/>
  <c r="AM14" i="12"/>
  <c r="BD14" i="12"/>
  <c r="AM30" i="12"/>
  <c r="BD30" i="12"/>
  <c r="AM34" i="12"/>
  <c r="BD34" i="12"/>
  <c r="AM12" i="12"/>
  <c r="BD12" i="12"/>
  <c r="AM20" i="12"/>
  <c r="BD20" i="12"/>
  <c r="AM28" i="12"/>
  <c r="BD28" i="12"/>
  <c r="AM32" i="12"/>
  <c r="BD32" i="12"/>
  <c r="AM40" i="12"/>
  <c r="BD40" i="12"/>
  <c r="AM9" i="12"/>
  <c r="BD9" i="12"/>
  <c r="AM13" i="12"/>
  <c r="BD13" i="12"/>
  <c r="AM21" i="12"/>
  <c r="BD21" i="12"/>
  <c r="AM33" i="12"/>
  <c r="BD33" i="12"/>
  <c r="AM10" i="12"/>
  <c r="BD10" i="12"/>
  <c r="AM22" i="12"/>
  <c r="BD22" i="12"/>
  <c r="AM11" i="12"/>
  <c r="BD11" i="12"/>
  <c r="AM19" i="12"/>
  <c r="BD19" i="12"/>
  <c r="AM23" i="12"/>
  <c r="BD23" i="12"/>
  <c r="AM31" i="12"/>
  <c r="BD31" i="12"/>
  <c r="AM35" i="12"/>
  <c r="BD35" i="12"/>
  <c r="AM25" i="12" l="1"/>
  <c r="AM37" i="12"/>
  <c r="AM16" i="12"/>
  <c r="AJ37" i="12"/>
  <c r="BD37" i="12" s="1"/>
  <c r="AM39" i="12" l="1"/>
  <c r="AJ16" i="12"/>
  <c r="BD16" i="12" s="1"/>
  <c r="AJ25" i="12"/>
  <c r="BD25" i="12" s="1"/>
  <c r="AJ39" i="12" l="1"/>
  <c r="BD39" i="12" s="1"/>
  <c r="N67" i="2" l="1"/>
  <c r="M57" i="2" l="1"/>
  <c r="M59" i="2"/>
  <c r="M25" i="2"/>
  <c r="M27" i="2"/>
  <c r="M28" i="2"/>
  <c r="M14" i="2"/>
  <c r="M15" i="2"/>
  <c r="AF33" i="12" l="1"/>
  <c r="AF34" i="12"/>
  <c r="AG40" i="12"/>
  <c r="BA40" i="12" s="1"/>
  <c r="AG35" i="12"/>
  <c r="BA35" i="12" s="1"/>
  <c r="AG33" i="12"/>
  <c r="BA33" i="12" s="1"/>
  <c r="AG34" i="12"/>
  <c r="BA34" i="12" s="1"/>
  <c r="AG32" i="12"/>
  <c r="BA32" i="12" s="1"/>
  <c r="AG31" i="12"/>
  <c r="BA31" i="12" s="1"/>
  <c r="AG30" i="12"/>
  <c r="BA30" i="12" s="1"/>
  <c r="AG29" i="12"/>
  <c r="BA29" i="12" s="1"/>
  <c r="AG28" i="12"/>
  <c r="BA28" i="12" s="1"/>
  <c r="AG23" i="12"/>
  <c r="BA23" i="12" s="1"/>
  <c r="AG22" i="12"/>
  <c r="BA22" i="12" s="1"/>
  <c r="AG21" i="12"/>
  <c r="BA21" i="12" s="1"/>
  <c r="AG20" i="12"/>
  <c r="BA20" i="12" s="1"/>
  <c r="AG19" i="12"/>
  <c r="BA19" i="12" s="1"/>
  <c r="AG14" i="12"/>
  <c r="BA14" i="12" s="1"/>
  <c r="AG13" i="12"/>
  <c r="BA13" i="12" s="1"/>
  <c r="AG12" i="12"/>
  <c r="BA12" i="12" s="1"/>
  <c r="AG11" i="12"/>
  <c r="BA11" i="12" s="1"/>
  <c r="AG10" i="12"/>
  <c r="BA10" i="12" s="1"/>
  <c r="AG9" i="12"/>
  <c r="BA9" i="12" s="1"/>
  <c r="F33" i="12" l="1"/>
  <c r="F34" i="12"/>
  <c r="AF35" i="12" l="1"/>
  <c r="AG16" i="12" l="1"/>
  <c r="BA16" i="12" s="1"/>
  <c r="AG25" i="12" l="1"/>
  <c r="BA25" i="12" s="1"/>
  <c r="AG37" i="12"/>
  <c r="BA37" i="12" s="1"/>
  <c r="AG39" i="12" l="1"/>
  <c r="BA39" i="12" s="1"/>
  <c r="O11" i="13" l="1"/>
  <c r="O12" i="13"/>
  <c r="O13" i="13"/>
  <c r="O15" i="13"/>
  <c r="O16" i="13"/>
  <c r="O17" i="13"/>
  <c r="O18" i="13"/>
  <c r="P18" i="13" s="1"/>
  <c r="O19" i="13"/>
  <c r="O20" i="13"/>
  <c r="O22" i="13"/>
  <c r="O23" i="13"/>
  <c r="O24" i="13"/>
  <c r="O26" i="13"/>
  <c r="P26" i="13" s="1"/>
  <c r="O27" i="13"/>
  <c r="O28" i="13"/>
  <c r="O29" i="13"/>
  <c r="O30" i="13"/>
  <c r="P30" i="13" s="1"/>
  <c r="O31" i="13"/>
  <c r="P31" i="13" s="1"/>
  <c r="O32" i="13"/>
  <c r="O34" i="13"/>
  <c r="O35" i="13"/>
  <c r="O37" i="13"/>
  <c r="O38" i="13"/>
  <c r="O39" i="13"/>
  <c r="O41" i="13"/>
  <c r="O42" i="13"/>
  <c r="O10" i="13"/>
  <c r="L11" i="13"/>
  <c r="L12" i="13"/>
  <c r="L13" i="13"/>
  <c r="L15" i="13"/>
  <c r="L16" i="13"/>
  <c r="L17" i="13"/>
  <c r="L18" i="13"/>
  <c r="M18" i="13" s="1"/>
  <c r="L19" i="13"/>
  <c r="L20" i="13"/>
  <c r="L22" i="13"/>
  <c r="L23" i="13"/>
  <c r="L24" i="13"/>
  <c r="L26" i="13"/>
  <c r="M26" i="13" s="1"/>
  <c r="L27" i="13"/>
  <c r="L28" i="13"/>
  <c r="L29" i="13"/>
  <c r="L30" i="13"/>
  <c r="M30" i="13" s="1"/>
  <c r="L31" i="13"/>
  <c r="M31" i="13" s="1"/>
  <c r="L32" i="13"/>
  <c r="L34" i="13"/>
  <c r="L35" i="13"/>
  <c r="L37" i="13"/>
  <c r="L38" i="13"/>
  <c r="L39" i="13"/>
  <c r="L41" i="13"/>
  <c r="L42" i="13"/>
  <c r="L10" i="13"/>
  <c r="I10" i="14"/>
  <c r="I11" i="14"/>
  <c r="I12" i="14"/>
  <c r="I13" i="14"/>
  <c r="I14" i="14"/>
  <c r="I15" i="14"/>
  <c r="I16" i="14"/>
  <c r="I18" i="14"/>
  <c r="I19" i="14"/>
  <c r="J19" i="14" s="1"/>
  <c r="I20" i="14"/>
  <c r="J20" i="14" s="1"/>
  <c r="I21" i="14"/>
  <c r="I22" i="14"/>
  <c r="I23" i="14"/>
  <c r="I24" i="14"/>
  <c r="I25" i="14"/>
  <c r="I26" i="14"/>
  <c r="I27" i="14"/>
  <c r="I28" i="14"/>
  <c r="I30" i="14"/>
  <c r="I31" i="14"/>
  <c r="J31" i="14" s="1"/>
  <c r="I32" i="14"/>
  <c r="I34" i="14"/>
  <c r="J34" i="14" s="1"/>
  <c r="I35" i="14"/>
  <c r="I36" i="14"/>
  <c r="I38" i="14"/>
  <c r="I39" i="14"/>
  <c r="J39" i="14" s="1"/>
  <c r="I40" i="14"/>
  <c r="J40" i="14" s="1"/>
  <c r="I41" i="14"/>
  <c r="I42" i="14"/>
  <c r="I43" i="14"/>
  <c r="I44" i="14"/>
  <c r="I45" i="14"/>
  <c r="I46" i="14"/>
  <c r="I47" i="14"/>
  <c r="I49" i="14"/>
  <c r="I50" i="14"/>
  <c r="J50" i="14" s="1"/>
  <c r="I51" i="14"/>
  <c r="J51" i="14" s="1"/>
  <c r="I52" i="14"/>
  <c r="I53" i="14"/>
  <c r="I54" i="14"/>
  <c r="I55" i="14"/>
  <c r="I56" i="14"/>
  <c r="I57" i="14"/>
  <c r="I58" i="14"/>
  <c r="I59" i="14"/>
  <c r="I61" i="14"/>
  <c r="I62" i="14"/>
  <c r="J62" i="14" s="1"/>
  <c r="I63" i="14"/>
  <c r="I9" i="14"/>
  <c r="E59" i="14" l="1"/>
  <c r="D59" i="14"/>
  <c r="C59" i="14"/>
  <c r="E58" i="14"/>
  <c r="D58" i="14"/>
  <c r="C58" i="14"/>
  <c r="E57" i="14"/>
  <c r="D57" i="14"/>
  <c r="C57" i="14"/>
  <c r="E56" i="14"/>
  <c r="D56" i="14"/>
  <c r="C56" i="14"/>
  <c r="E55" i="14"/>
  <c r="D55" i="14"/>
  <c r="C55" i="14"/>
  <c r="E54" i="14"/>
  <c r="D54" i="14"/>
  <c r="C54" i="14"/>
  <c r="E53" i="14"/>
  <c r="D53" i="14"/>
  <c r="C53" i="14"/>
  <c r="E52" i="14"/>
  <c r="D52" i="14"/>
  <c r="C52" i="14"/>
  <c r="E47" i="14"/>
  <c r="D47" i="14"/>
  <c r="C47" i="14"/>
  <c r="E46" i="14"/>
  <c r="D46" i="14"/>
  <c r="C46" i="14"/>
  <c r="E45" i="14"/>
  <c r="D45" i="14"/>
  <c r="C45" i="14"/>
  <c r="E44" i="14"/>
  <c r="D44" i="14"/>
  <c r="C44" i="14"/>
  <c r="E43" i="14"/>
  <c r="D43" i="14"/>
  <c r="C43" i="14"/>
  <c r="E42" i="14"/>
  <c r="D42" i="14"/>
  <c r="C42" i="14"/>
  <c r="E41" i="14"/>
  <c r="D41" i="14"/>
  <c r="C41" i="14"/>
  <c r="E36" i="14"/>
  <c r="D36" i="14"/>
  <c r="C36" i="14"/>
  <c r="E35" i="14"/>
  <c r="D35" i="14"/>
  <c r="C35" i="14"/>
  <c r="E28" i="14"/>
  <c r="D28" i="14"/>
  <c r="C28" i="14"/>
  <c r="E27" i="14"/>
  <c r="D27" i="14"/>
  <c r="C27" i="14"/>
  <c r="E26" i="14"/>
  <c r="D26" i="14"/>
  <c r="C26" i="14"/>
  <c r="E25" i="14"/>
  <c r="D25" i="14"/>
  <c r="C25" i="14"/>
  <c r="E24" i="14"/>
  <c r="D24" i="14"/>
  <c r="C24" i="14"/>
  <c r="E23" i="14"/>
  <c r="D23" i="14"/>
  <c r="C23" i="14"/>
  <c r="E22" i="14"/>
  <c r="D22" i="14"/>
  <c r="C22" i="14"/>
  <c r="E21" i="14"/>
  <c r="D21" i="14"/>
  <c r="C21" i="14"/>
  <c r="E16" i="14"/>
  <c r="D16" i="14"/>
  <c r="C16" i="14"/>
  <c r="E15" i="14"/>
  <c r="D15" i="14"/>
  <c r="C15" i="14"/>
  <c r="E14" i="14"/>
  <c r="D14" i="14"/>
  <c r="C14" i="14"/>
  <c r="E13" i="14"/>
  <c r="D13" i="14"/>
  <c r="C13" i="14"/>
  <c r="E12" i="14"/>
  <c r="D12" i="14"/>
  <c r="C12" i="14"/>
  <c r="E11" i="14"/>
  <c r="D11" i="14"/>
  <c r="E10" i="14"/>
  <c r="D10" i="14"/>
  <c r="C10" i="14"/>
  <c r="E9" i="14"/>
  <c r="D9" i="14"/>
  <c r="C9" i="14"/>
  <c r="I42" i="13"/>
  <c r="I51" i="13" s="1"/>
  <c r="H42" i="13"/>
  <c r="H51" i="13" s="1"/>
  <c r="G42" i="13"/>
  <c r="G51" i="13" s="1"/>
  <c r="I41" i="13"/>
  <c r="I50" i="13" s="1"/>
  <c r="H41" i="13"/>
  <c r="H50" i="13" s="1"/>
  <c r="G41" i="13"/>
  <c r="G50" i="13" s="1"/>
  <c r="I37" i="13"/>
  <c r="H37" i="13"/>
  <c r="G37" i="13"/>
  <c r="I32" i="13"/>
  <c r="H32" i="13"/>
  <c r="G32" i="13"/>
  <c r="I29" i="13"/>
  <c r="H29" i="13"/>
  <c r="G29" i="13"/>
  <c r="I28" i="13"/>
  <c r="H28" i="13"/>
  <c r="G28" i="13"/>
  <c r="I27" i="13"/>
  <c r="H27" i="13"/>
  <c r="G27" i="13"/>
  <c r="I22" i="13"/>
  <c r="H22" i="13"/>
  <c r="G22" i="13"/>
  <c r="I17" i="13"/>
  <c r="H17" i="13"/>
  <c r="G17" i="13"/>
  <c r="I16" i="13"/>
  <c r="H16" i="13"/>
  <c r="G16" i="13"/>
  <c r="I15" i="13"/>
  <c r="H15" i="13"/>
  <c r="G15" i="13"/>
  <c r="I12" i="13"/>
  <c r="H12" i="13"/>
  <c r="G12" i="13"/>
  <c r="I11" i="13"/>
  <c r="H11" i="13"/>
  <c r="G11" i="13"/>
  <c r="I10" i="13"/>
  <c r="H10" i="13"/>
  <c r="G10" i="13"/>
  <c r="E42" i="13"/>
  <c r="E51" i="13" s="1"/>
  <c r="D42" i="13"/>
  <c r="D51" i="13" s="1"/>
  <c r="C42" i="13"/>
  <c r="C51" i="13" s="1"/>
  <c r="E41" i="13"/>
  <c r="E50" i="13" s="1"/>
  <c r="D41" i="13"/>
  <c r="D50" i="13" s="1"/>
  <c r="C41" i="13"/>
  <c r="C50" i="13" s="1"/>
  <c r="E37" i="13"/>
  <c r="D37" i="13"/>
  <c r="C37" i="13"/>
  <c r="E32" i="13"/>
  <c r="D32" i="13"/>
  <c r="C32" i="13"/>
  <c r="E29" i="13"/>
  <c r="D29" i="13"/>
  <c r="C29" i="13"/>
  <c r="E28" i="13"/>
  <c r="D28" i="13"/>
  <c r="C28" i="13"/>
  <c r="E27" i="13"/>
  <c r="D27" i="13"/>
  <c r="C27" i="13"/>
  <c r="E22" i="13"/>
  <c r="D22" i="13"/>
  <c r="C22" i="13"/>
  <c r="E17" i="13"/>
  <c r="D17" i="13"/>
  <c r="C17" i="13"/>
  <c r="E16" i="13"/>
  <c r="D16" i="13"/>
  <c r="C16" i="13"/>
  <c r="E15" i="13"/>
  <c r="D15" i="13"/>
  <c r="C15" i="13"/>
  <c r="E12" i="13"/>
  <c r="D12" i="13"/>
  <c r="C12" i="13"/>
  <c r="E11" i="13"/>
  <c r="D11" i="13"/>
  <c r="C11" i="13"/>
  <c r="E10" i="13"/>
  <c r="D10" i="13"/>
  <c r="C10" i="13"/>
  <c r="AA40" i="12" l="1"/>
  <c r="AA28" i="12"/>
  <c r="AA33" i="12"/>
  <c r="AA35" i="12"/>
  <c r="AA34" i="12"/>
  <c r="AA30" i="12"/>
  <c r="AA31" i="12"/>
  <c r="AA29" i="12"/>
  <c r="AA22" i="12"/>
  <c r="AA23" i="12"/>
  <c r="AA20" i="12"/>
  <c r="AA21" i="12"/>
  <c r="AA19" i="12"/>
  <c r="AA11" i="12"/>
  <c r="AA12" i="12"/>
  <c r="AA13" i="12"/>
  <c r="AA14" i="12"/>
  <c r="AA10" i="12"/>
  <c r="AA9" i="12"/>
  <c r="AA32" i="12"/>
  <c r="AD10" i="12" l="1"/>
  <c r="AU10" i="12"/>
  <c r="AD11" i="12"/>
  <c r="AX11" i="12" s="1"/>
  <c r="AU11" i="12"/>
  <c r="AD23" i="12"/>
  <c r="AX23" i="12" s="1"/>
  <c r="AU23" i="12"/>
  <c r="AD30" i="12"/>
  <c r="AX30" i="12" s="1"/>
  <c r="AU30" i="12"/>
  <c r="AD28" i="12"/>
  <c r="AX28" i="12" s="1"/>
  <c r="AU28" i="12"/>
  <c r="AD9" i="12"/>
  <c r="AX9" i="12" s="1"/>
  <c r="AU9" i="12"/>
  <c r="AD12" i="12"/>
  <c r="AX12" i="12" s="1"/>
  <c r="AU12" i="12"/>
  <c r="AD20" i="12"/>
  <c r="AX20" i="12" s="1"/>
  <c r="AU20" i="12"/>
  <c r="AD31" i="12"/>
  <c r="AX31" i="12" s="1"/>
  <c r="AU31" i="12"/>
  <c r="AD33" i="12"/>
  <c r="AX33" i="12" s="1"/>
  <c r="AU33" i="12"/>
  <c r="AD32" i="12"/>
  <c r="AX32" i="12" s="1"/>
  <c r="AU32" i="12"/>
  <c r="AD13" i="12"/>
  <c r="AX13" i="12" s="1"/>
  <c r="AU13" i="12"/>
  <c r="AD21" i="12"/>
  <c r="AX21" i="12" s="1"/>
  <c r="AU21" i="12"/>
  <c r="AD29" i="12"/>
  <c r="AX29" i="12" s="1"/>
  <c r="AU29" i="12"/>
  <c r="AD35" i="12"/>
  <c r="AX35" i="12" s="1"/>
  <c r="AU35" i="12"/>
  <c r="AD14" i="12"/>
  <c r="AX14" i="12" s="1"/>
  <c r="AU14" i="12"/>
  <c r="AD19" i="12"/>
  <c r="AU19" i="12"/>
  <c r="AD22" i="12"/>
  <c r="AX22" i="12" s="1"/>
  <c r="AU22" i="12"/>
  <c r="AD34" i="12"/>
  <c r="AX34" i="12" s="1"/>
  <c r="AU34" i="12"/>
  <c r="AD40" i="12"/>
  <c r="AX40" i="12" s="1"/>
  <c r="AU40" i="12"/>
  <c r="AD37" i="12" l="1"/>
  <c r="AX37" i="12" s="1"/>
  <c r="AD25" i="12"/>
  <c r="AX25" i="12" s="1"/>
  <c r="AX19" i="12"/>
  <c r="AD16" i="12"/>
  <c r="AX16" i="12" s="1"/>
  <c r="AX10" i="12"/>
  <c r="AD39" i="12" l="1"/>
  <c r="AX39" i="12" s="1"/>
  <c r="G62" i="14" l="1"/>
  <c r="G60" i="14"/>
  <c r="G59" i="14"/>
  <c r="G56" i="14"/>
  <c r="G55" i="14"/>
  <c r="G52" i="14"/>
  <c r="G51" i="14"/>
  <c r="G50" i="14"/>
  <c r="G48" i="14"/>
  <c r="G47" i="14"/>
  <c r="G44" i="14"/>
  <c r="G43" i="14"/>
  <c r="G40" i="14"/>
  <c r="G39" i="14"/>
  <c r="G37" i="14"/>
  <c r="G36" i="14"/>
  <c r="E38" i="14"/>
  <c r="G35" i="14"/>
  <c r="G34" i="14"/>
  <c r="G33" i="14"/>
  <c r="G31" i="14"/>
  <c r="G29" i="14"/>
  <c r="G28" i="14"/>
  <c r="G27" i="14"/>
  <c r="G26" i="14"/>
  <c r="G24" i="14"/>
  <c r="G23" i="14"/>
  <c r="G20" i="14"/>
  <c r="G19" i="14"/>
  <c r="G17" i="14"/>
  <c r="G16" i="14"/>
  <c r="G15" i="14"/>
  <c r="G12" i="14"/>
  <c r="G11" i="14"/>
  <c r="G10" i="14"/>
  <c r="F42" i="13"/>
  <c r="J29" i="13"/>
  <c r="P29" i="13" s="1"/>
  <c r="J27" i="13"/>
  <c r="P27" i="13" s="1"/>
  <c r="F17" i="13"/>
  <c r="M17" i="13" s="1"/>
  <c r="F15" i="13"/>
  <c r="M15" i="13" s="1"/>
  <c r="F11" i="13"/>
  <c r="M11" i="13" s="1"/>
  <c r="I13" i="13"/>
  <c r="I19" i="13" s="1"/>
  <c r="I23" i="13" s="1"/>
  <c r="E13" i="13"/>
  <c r="E19" i="13" s="1"/>
  <c r="E23" i="13" s="1"/>
  <c r="D13" i="13"/>
  <c r="D19" i="13" s="1"/>
  <c r="C46" i="13"/>
  <c r="F51" i="13" l="1"/>
  <c r="M42" i="13"/>
  <c r="F55" i="14"/>
  <c r="J55" i="14" s="1"/>
  <c r="F58" i="14"/>
  <c r="J58" i="14" s="1"/>
  <c r="F9" i="14"/>
  <c r="J9" i="14" s="1"/>
  <c r="F27" i="14"/>
  <c r="J27" i="14" s="1"/>
  <c r="J11" i="13"/>
  <c r="P11" i="13" s="1"/>
  <c r="J17" i="13"/>
  <c r="P17" i="13" s="1"/>
  <c r="F28" i="13"/>
  <c r="M28" i="13" s="1"/>
  <c r="F12" i="13"/>
  <c r="M12" i="13" s="1"/>
  <c r="F16" i="13"/>
  <c r="M16" i="13" s="1"/>
  <c r="F22" i="13"/>
  <c r="M22" i="13" s="1"/>
  <c r="J28" i="13"/>
  <c r="P28" i="13" s="1"/>
  <c r="J32" i="13"/>
  <c r="P32" i="13" s="1"/>
  <c r="F41" i="13"/>
  <c r="F11" i="14"/>
  <c r="J11" i="14" s="1"/>
  <c r="D49" i="14"/>
  <c r="F43" i="14"/>
  <c r="J43" i="14" s="1"/>
  <c r="F45" i="14"/>
  <c r="J45" i="14" s="1"/>
  <c r="J15" i="13"/>
  <c r="P15" i="13" s="1"/>
  <c r="F32" i="13"/>
  <c r="M32" i="13" s="1"/>
  <c r="H13" i="13"/>
  <c r="H19" i="13" s="1"/>
  <c r="H20" i="13" s="1"/>
  <c r="G13" i="13"/>
  <c r="J12" i="13"/>
  <c r="P12" i="13" s="1"/>
  <c r="J16" i="13"/>
  <c r="P16" i="13" s="1"/>
  <c r="F27" i="13"/>
  <c r="M27" i="13" s="1"/>
  <c r="F29" i="13"/>
  <c r="M29" i="13" s="1"/>
  <c r="D38" i="14"/>
  <c r="F47" i="14"/>
  <c r="J47" i="14" s="1"/>
  <c r="F53" i="14"/>
  <c r="J53" i="14" s="1"/>
  <c r="C38" i="14"/>
  <c r="G38" i="14" s="1"/>
  <c r="F15" i="14"/>
  <c r="J15" i="14" s="1"/>
  <c r="E30" i="14"/>
  <c r="F23" i="14"/>
  <c r="J23" i="14" s="1"/>
  <c r="F35" i="14"/>
  <c r="J35" i="14" s="1"/>
  <c r="F41" i="14"/>
  <c r="J41" i="14" s="1"/>
  <c r="F46" i="14"/>
  <c r="J46" i="14" s="1"/>
  <c r="E61" i="14"/>
  <c r="F54" i="14"/>
  <c r="J54" i="14" s="1"/>
  <c r="J37" i="13"/>
  <c r="P37" i="13" s="1"/>
  <c r="D18" i="14"/>
  <c r="F14" i="14"/>
  <c r="J14" i="14" s="1"/>
  <c r="C30" i="14"/>
  <c r="G30" i="14" s="1"/>
  <c r="E49" i="14"/>
  <c r="D61" i="14"/>
  <c r="F57" i="14"/>
  <c r="J57" i="14" s="1"/>
  <c r="F10" i="13"/>
  <c r="M10" i="13" s="1"/>
  <c r="J10" i="13"/>
  <c r="P10" i="13" s="1"/>
  <c r="J22" i="13"/>
  <c r="P22" i="13" s="1"/>
  <c r="J41" i="13"/>
  <c r="J42" i="13"/>
  <c r="D30" i="14"/>
  <c r="F25" i="14"/>
  <c r="J25" i="14" s="1"/>
  <c r="E34" i="13"/>
  <c r="E38" i="13" s="1"/>
  <c r="E49" i="13" s="1"/>
  <c r="I34" i="13"/>
  <c r="I38" i="13" s="1"/>
  <c r="I49" i="13" s="1"/>
  <c r="F37" i="13"/>
  <c r="M37" i="13" s="1"/>
  <c r="E18" i="14"/>
  <c r="E32" i="14" s="1"/>
  <c r="F10" i="14"/>
  <c r="J10" i="14" s="1"/>
  <c r="F13" i="14"/>
  <c r="J13" i="14" s="1"/>
  <c r="F21" i="14"/>
  <c r="J21" i="14" s="1"/>
  <c r="F42" i="14"/>
  <c r="J42" i="14" s="1"/>
  <c r="F59" i="14"/>
  <c r="J59" i="14" s="1"/>
  <c r="G9" i="14"/>
  <c r="G14" i="14"/>
  <c r="C18" i="14"/>
  <c r="G22" i="14"/>
  <c r="G42" i="14"/>
  <c r="G54" i="14"/>
  <c r="G58" i="14"/>
  <c r="G13" i="14"/>
  <c r="F22" i="14"/>
  <c r="J22" i="14" s="1"/>
  <c r="F26" i="14"/>
  <c r="J26" i="14" s="1"/>
  <c r="G41" i="14"/>
  <c r="G45" i="14"/>
  <c r="C49" i="14"/>
  <c r="G49" i="14" s="1"/>
  <c r="G57" i="14"/>
  <c r="C61" i="14"/>
  <c r="G61" i="14" s="1"/>
  <c r="F12" i="14"/>
  <c r="J12" i="14" s="1"/>
  <c r="F16" i="14"/>
  <c r="J16" i="14" s="1"/>
  <c r="F24" i="14"/>
  <c r="J24" i="14" s="1"/>
  <c r="F28" i="14"/>
  <c r="J28" i="14" s="1"/>
  <c r="F36" i="14"/>
  <c r="F44" i="14"/>
  <c r="J44" i="14" s="1"/>
  <c r="F52" i="14"/>
  <c r="J52" i="14" s="1"/>
  <c r="F56" i="14"/>
  <c r="J56" i="14" s="1"/>
  <c r="G46" i="14"/>
  <c r="G21" i="14"/>
  <c r="G25" i="14"/>
  <c r="G53" i="14"/>
  <c r="D23" i="13"/>
  <c r="D20" i="13"/>
  <c r="G46" i="13"/>
  <c r="C13" i="13"/>
  <c r="E63" i="14" l="1"/>
  <c r="E67" i="14" s="1"/>
  <c r="F38" i="14"/>
  <c r="J38" i="14" s="1"/>
  <c r="J36" i="14"/>
  <c r="J50" i="13"/>
  <c r="P41" i="13"/>
  <c r="H23" i="13"/>
  <c r="H24" i="13" s="1"/>
  <c r="J51" i="13"/>
  <c r="P42" i="13"/>
  <c r="F50" i="13"/>
  <c r="M41" i="13"/>
  <c r="D63" i="14"/>
  <c r="D67" i="14" s="1"/>
  <c r="J13" i="13"/>
  <c r="P13" i="13" s="1"/>
  <c r="F18" i="14"/>
  <c r="J18" i="14" s="1"/>
  <c r="G19" i="13"/>
  <c r="G20" i="13" s="1"/>
  <c r="D32" i="14"/>
  <c r="F49" i="14"/>
  <c r="J49" i="14" s="1"/>
  <c r="F61" i="14"/>
  <c r="J61" i="14" s="1"/>
  <c r="F30" i="14"/>
  <c r="J30" i="14" s="1"/>
  <c r="C32" i="14"/>
  <c r="G18" i="14"/>
  <c r="C63" i="14"/>
  <c r="C67" i="14" s="1"/>
  <c r="J19" i="13"/>
  <c r="D24" i="13"/>
  <c r="D34" i="13"/>
  <c r="C19" i="13"/>
  <c r="F13" i="13"/>
  <c r="M13" i="13" s="1"/>
  <c r="E66" i="14" l="1"/>
  <c r="H34" i="13"/>
  <c r="H38" i="13" s="1"/>
  <c r="H49" i="13" s="1"/>
  <c r="J20" i="13"/>
  <c r="P20" i="13" s="1"/>
  <c r="P19" i="13"/>
  <c r="D66" i="14"/>
  <c r="F32" i="14"/>
  <c r="J32" i="14" s="1"/>
  <c r="F63" i="14"/>
  <c r="G23" i="13"/>
  <c r="J23" i="13" s="1"/>
  <c r="C66" i="14"/>
  <c r="G32" i="14"/>
  <c r="G63" i="14"/>
  <c r="C20" i="13"/>
  <c r="C23" i="13"/>
  <c r="F19" i="13"/>
  <c r="D38" i="13"/>
  <c r="D49" i="13" s="1"/>
  <c r="D35" i="13"/>
  <c r="H35" i="13" l="1"/>
  <c r="F67" i="14"/>
  <c r="J63" i="14"/>
  <c r="F20" i="13"/>
  <c r="M20" i="13" s="1"/>
  <c r="M19" i="13"/>
  <c r="J24" i="13"/>
  <c r="P24" i="13" s="1"/>
  <c r="P23" i="13"/>
  <c r="F66" i="14"/>
  <c r="G34" i="13"/>
  <c r="G38" i="13" s="1"/>
  <c r="G49" i="13" s="1"/>
  <c r="G24" i="13"/>
  <c r="D39" i="13"/>
  <c r="C34" i="13"/>
  <c r="C24" i="13"/>
  <c r="F23" i="13"/>
  <c r="H39" i="13"/>
  <c r="G35" i="13" l="1"/>
  <c r="F24" i="13"/>
  <c r="M24" i="13" s="1"/>
  <c r="M23" i="13"/>
  <c r="J34" i="13"/>
  <c r="G39" i="13"/>
  <c r="J38" i="13"/>
  <c r="C35" i="13"/>
  <c r="C38" i="13"/>
  <c r="C49" i="13" s="1"/>
  <c r="F34" i="13"/>
  <c r="F35" i="13" l="1"/>
  <c r="M35" i="13" s="1"/>
  <c r="M34" i="13"/>
  <c r="J49" i="13"/>
  <c r="P38" i="13"/>
  <c r="J35" i="13"/>
  <c r="P35" i="13" s="1"/>
  <c r="P34" i="13"/>
  <c r="J39" i="13"/>
  <c r="P39" i="13" s="1"/>
  <c r="F38" i="13"/>
  <c r="C39" i="13"/>
  <c r="F49" i="13" l="1"/>
  <c r="M38" i="13"/>
  <c r="F39" i="13"/>
  <c r="M39" i="13" s="1"/>
  <c r="Z40" i="12" l="1"/>
  <c r="Z35" i="12"/>
  <c r="AC35" i="12" s="1"/>
  <c r="Z34" i="12"/>
  <c r="Z33" i="12"/>
  <c r="Z32" i="12"/>
  <c r="Z31" i="12"/>
  <c r="Z30" i="12"/>
  <c r="Z29" i="12"/>
  <c r="Z28" i="12"/>
  <c r="Z23" i="12"/>
  <c r="Z22" i="12"/>
  <c r="Z21" i="12"/>
  <c r="Z20" i="12"/>
  <c r="Z19" i="12"/>
  <c r="Z10" i="12"/>
  <c r="Z11" i="12"/>
  <c r="Z12" i="12"/>
  <c r="Z13" i="12"/>
  <c r="Z14" i="12"/>
  <c r="Z9" i="12"/>
  <c r="AA37" i="12" l="1"/>
  <c r="AU37" i="12" s="1"/>
  <c r="Z37" i="12"/>
  <c r="AA25" i="12"/>
  <c r="AU25" i="12" s="1"/>
  <c r="Z25" i="12"/>
  <c r="AA16" i="12"/>
  <c r="AU16" i="12" s="1"/>
  <c r="Z16" i="12"/>
  <c r="AA39" i="12" l="1"/>
  <c r="AU39" i="12" s="1"/>
  <c r="Z39" i="12"/>
  <c r="U22" i="12" l="1"/>
  <c r="X22" i="12" l="1"/>
  <c r="AR22" i="12" s="1"/>
  <c r="AO22" i="12"/>
  <c r="U40" i="12" l="1"/>
  <c r="T40" i="12"/>
  <c r="W40" i="12" s="1"/>
  <c r="U35" i="12"/>
  <c r="T35" i="12"/>
  <c r="W35" i="12" s="1"/>
  <c r="U34" i="12"/>
  <c r="T34" i="12"/>
  <c r="W34" i="12" s="1"/>
  <c r="U33" i="12"/>
  <c r="T33" i="12"/>
  <c r="W33" i="12" s="1"/>
  <c r="U32" i="12"/>
  <c r="T32" i="12"/>
  <c r="W32" i="12" s="1"/>
  <c r="U31" i="12"/>
  <c r="T31" i="12"/>
  <c r="W31" i="12" s="1"/>
  <c r="U30" i="12"/>
  <c r="T30" i="12"/>
  <c r="W30" i="12" s="1"/>
  <c r="U29" i="12"/>
  <c r="T29" i="12"/>
  <c r="W29" i="12" s="1"/>
  <c r="U28" i="12"/>
  <c r="T28" i="12"/>
  <c r="W28" i="12" s="1"/>
  <c r="U23" i="12"/>
  <c r="T23" i="12"/>
  <c r="W23" i="12" s="1"/>
  <c r="T22" i="12"/>
  <c r="W22" i="12" s="1"/>
  <c r="U21" i="12"/>
  <c r="T21" i="12"/>
  <c r="W21" i="12" s="1"/>
  <c r="U20" i="12"/>
  <c r="T20" i="12"/>
  <c r="W20" i="12" s="1"/>
  <c r="U19" i="12"/>
  <c r="T19" i="12"/>
  <c r="W19" i="12" s="1"/>
  <c r="U14" i="12"/>
  <c r="T14" i="12"/>
  <c r="W14" i="12" s="1"/>
  <c r="U13" i="12"/>
  <c r="T13" i="12"/>
  <c r="W13" i="12" s="1"/>
  <c r="U12" i="12"/>
  <c r="T12" i="12"/>
  <c r="W12" i="12" s="1"/>
  <c r="U11" i="12"/>
  <c r="T11" i="12"/>
  <c r="W11" i="12" s="1"/>
  <c r="U10" i="12"/>
  <c r="T10" i="12"/>
  <c r="W10" i="12" s="1"/>
  <c r="U9" i="12"/>
  <c r="AO9" i="12" s="1"/>
  <c r="T9" i="12"/>
  <c r="W9" i="12" s="1"/>
  <c r="X29" i="12" l="1"/>
  <c r="AR29" i="12" s="1"/>
  <c r="AO29" i="12"/>
  <c r="X31" i="12"/>
  <c r="AR31" i="12" s="1"/>
  <c r="AO31" i="12"/>
  <c r="X35" i="12"/>
  <c r="AR35" i="12" s="1"/>
  <c r="AO35" i="12"/>
  <c r="X11" i="12"/>
  <c r="AR11" i="12" s="1"/>
  <c r="AO11" i="12"/>
  <c r="X19" i="12"/>
  <c r="AR19" i="12" s="1"/>
  <c r="AO19" i="12"/>
  <c r="X28" i="12"/>
  <c r="AR28" i="12" s="1"/>
  <c r="AO28" i="12"/>
  <c r="X32" i="12"/>
  <c r="AR32" i="12" s="1"/>
  <c r="AO32" i="12"/>
  <c r="X34" i="12"/>
  <c r="AR34" i="12" s="1"/>
  <c r="AO34" i="12"/>
  <c r="X40" i="12"/>
  <c r="AR40" i="12" s="1"/>
  <c r="AO40" i="12"/>
  <c r="X10" i="12"/>
  <c r="AR10" i="12" s="1"/>
  <c r="AO10" i="12"/>
  <c r="X12" i="12"/>
  <c r="AR12" i="12" s="1"/>
  <c r="AO12" i="12"/>
  <c r="X14" i="12"/>
  <c r="AR14" i="12" s="1"/>
  <c r="AO14" i="12"/>
  <c r="X20" i="12"/>
  <c r="AR20" i="12" s="1"/>
  <c r="AO20" i="12"/>
  <c r="X23" i="12"/>
  <c r="AR23" i="12" s="1"/>
  <c r="AO23" i="12"/>
  <c r="X33" i="12"/>
  <c r="AR33" i="12" s="1"/>
  <c r="AO33" i="12"/>
  <c r="X9" i="12"/>
  <c r="AR9" i="12" s="1"/>
  <c r="X13" i="12"/>
  <c r="AR13" i="12" s="1"/>
  <c r="AO13" i="12"/>
  <c r="X21" i="12"/>
  <c r="AR21" i="12" s="1"/>
  <c r="AO21" i="12"/>
  <c r="X30" i="12"/>
  <c r="AR30" i="12" s="1"/>
  <c r="AO30" i="12"/>
  <c r="W37" i="12"/>
  <c r="W16" i="12"/>
  <c r="W25" i="12"/>
  <c r="X16" i="12" l="1"/>
  <c r="AR16" i="12" s="1"/>
  <c r="X37" i="12"/>
  <c r="AR37" i="12" s="1"/>
  <c r="X25" i="12"/>
  <c r="AR25" i="12" s="1"/>
  <c r="W39" i="12"/>
  <c r="X39" i="12" l="1"/>
  <c r="AR39" i="12" s="1"/>
  <c r="U37" i="12" l="1"/>
  <c r="AO37" i="12" s="1"/>
  <c r="T37" i="12"/>
  <c r="T16" i="12"/>
  <c r="F23" i="12"/>
  <c r="AF23" i="12" s="1"/>
  <c r="AC23" i="12" s="1"/>
  <c r="F13" i="12"/>
  <c r="AF13" i="12" s="1"/>
  <c r="AC13" i="12" s="1"/>
  <c r="I24" i="2"/>
  <c r="I14" i="2"/>
  <c r="U16" i="12" l="1"/>
  <c r="AO16" i="12" s="1"/>
  <c r="U25" i="12"/>
  <c r="AO25" i="12" s="1"/>
  <c r="T25" i="12"/>
  <c r="T39" i="12" s="1"/>
  <c r="I59" i="2"/>
  <c r="I58" i="2"/>
  <c r="I57" i="2"/>
  <c r="I56" i="2"/>
  <c r="I55" i="2"/>
  <c r="I54" i="2"/>
  <c r="I53" i="2"/>
  <c r="I52" i="2"/>
  <c r="I46" i="2"/>
  <c r="I45" i="2"/>
  <c r="I44" i="2"/>
  <c r="I43" i="2"/>
  <c r="I42" i="2"/>
  <c r="I41" i="2"/>
  <c r="I38" i="2"/>
  <c r="I28" i="2"/>
  <c r="I27" i="2"/>
  <c r="I26" i="2"/>
  <c r="I25" i="2"/>
  <c r="I23" i="2"/>
  <c r="I22" i="2"/>
  <c r="I21" i="2"/>
  <c r="I15" i="2"/>
  <c r="I13" i="2"/>
  <c r="I12" i="2"/>
  <c r="I11" i="2"/>
  <c r="I10" i="2"/>
  <c r="I9" i="2"/>
  <c r="U39" i="12" l="1"/>
  <c r="AO39" i="12" s="1"/>
  <c r="F12" i="12" l="1"/>
  <c r="AF12" i="12" s="1"/>
  <c r="AC12" i="12" s="1"/>
  <c r="F40" i="12"/>
  <c r="AF40" i="12" s="1"/>
  <c r="AC40" i="12" s="1"/>
  <c r="AC34" i="12"/>
  <c r="AC33" i="12"/>
  <c r="F32" i="12"/>
  <c r="AF32" i="12" s="1"/>
  <c r="AC32" i="12" s="1"/>
  <c r="F31" i="12"/>
  <c r="AF31" i="12" s="1"/>
  <c r="AC31" i="12" s="1"/>
  <c r="F30" i="12"/>
  <c r="AF30" i="12" s="1"/>
  <c r="AC30" i="12" s="1"/>
  <c r="F29" i="12"/>
  <c r="AF29" i="12" s="1"/>
  <c r="AC29" i="12" s="1"/>
  <c r="F22" i="12"/>
  <c r="AF22" i="12" s="1"/>
  <c r="AC22" i="12" s="1"/>
  <c r="F19" i="12"/>
  <c r="AF19" i="12" s="1"/>
  <c r="F14" i="12"/>
  <c r="AF14" i="12" s="1"/>
  <c r="AC14" i="12" s="1"/>
  <c r="F11" i="12"/>
  <c r="AF11" i="12" s="1"/>
  <c r="AC11" i="12" s="1"/>
  <c r="F10" i="12"/>
  <c r="AF10" i="12" s="1"/>
  <c r="AC10" i="12" s="1"/>
  <c r="F9" i="12"/>
  <c r="AF9" i="12" s="1"/>
  <c r="AC19" i="12" l="1"/>
  <c r="AC9" i="12"/>
  <c r="AC16" i="12" s="1"/>
  <c r="AF16" i="12"/>
  <c r="F21" i="12"/>
  <c r="AF21" i="12" s="1"/>
  <c r="AC21" i="12" s="1"/>
  <c r="F28" i="12" l="1"/>
  <c r="AF28" i="12" s="1"/>
  <c r="AC28" i="12" l="1"/>
  <c r="AC37" i="12" s="1"/>
  <c r="AF37" i="12"/>
  <c r="F20" i="12"/>
  <c r="AF20" i="12" s="1"/>
  <c r="AC20" i="12" l="1"/>
  <c r="AC25" i="12" s="1"/>
  <c r="AC39" i="12" s="1"/>
  <c r="AF25" i="12"/>
  <c r="AF39" i="12" s="1"/>
  <c r="N35" i="12"/>
  <c r="Q35" i="12" s="1"/>
  <c r="O35" i="12"/>
  <c r="O40" i="12"/>
  <c r="O34" i="12"/>
  <c r="O33" i="12"/>
  <c r="O32" i="12"/>
  <c r="O31" i="12"/>
  <c r="O30" i="12"/>
  <c r="O29" i="12"/>
  <c r="O28" i="12"/>
  <c r="O23" i="12"/>
  <c r="O22" i="12"/>
  <c r="O21" i="12"/>
  <c r="O20" i="12"/>
  <c r="O19" i="12"/>
  <c r="O14" i="12"/>
  <c r="O13" i="12"/>
  <c r="O12" i="12"/>
  <c r="O11" i="12"/>
  <c r="O10" i="12"/>
  <c r="O9" i="12"/>
  <c r="N40" i="12"/>
  <c r="Q40" i="12" s="1"/>
  <c r="N34" i="12"/>
  <c r="Q34" i="12" s="1"/>
  <c r="N33" i="12"/>
  <c r="Q33" i="12" s="1"/>
  <c r="N32" i="12"/>
  <c r="Q32" i="12" s="1"/>
  <c r="N31" i="12"/>
  <c r="Q31" i="12" s="1"/>
  <c r="N30" i="12"/>
  <c r="Q30" i="12" s="1"/>
  <c r="N29" i="12"/>
  <c r="Q29" i="12" s="1"/>
  <c r="N28" i="12"/>
  <c r="Q28" i="12" s="1"/>
  <c r="N23" i="12"/>
  <c r="Q23" i="12" s="1"/>
  <c r="N22" i="12"/>
  <c r="Q22" i="12" s="1"/>
  <c r="N21" i="12"/>
  <c r="Q21" i="12" s="1"/>
  <c r="N20" i="12"/>
  <c r="Q20" i="12" s="1"/>
  <c r="N19" i="12"/>
  <c r="Q19" i="12" s="1"/>
  <c r="N14" i="12"/>
  <c r="Q14" i="12" s="1"/>
  <c r="N13" i="12"/>
  <c r="Q13" i="12" s="1"/>
  <c r="N12" i="12"/>
  <c r="Q12" i="12" s="1"/>
  <c r="N11" i="12"/>
  <c r="Q11" i="12" s="1"/>
  <c r="N10" i="12"/>
  <c r="Q10" i="12" s="1"/>
  <c r="N9" i="12"/>
  <c r="Q9" i="12" s="1"/>
  <c r="R10" i="12" l="1"/>
  <c r="AL10" i="12" s="1"/>
  <c r="AI10" i="12"/>
  <c r="R14" i="12"/>
  <c r="AL14" i="12" s="1"/>
  <c r="AI14" i="12"/>
  <c r="R30" i="12"/>
  <c r="AL30" i="12" s="1"/>
  <c r="AI30" i="12"/>
  <c r="R34" i="12"/>
  <c r="AL34" i="12" s="1"/>
  <c r="AI34" i="12"/>
  <c r="R9" i="12"/>
  <c r="AL9" i="12" s="1"/>
  <c r="AI9" i="12"/>
  <c r="R13" i="12"/>
  <c r="AL13" i="12" s="1"/>
  <c r="AI13" i="12"/>
  <c r="R29" i="12"/>
  <c r="AL29" i="12" s="1"/>
  <c r="AI29" i="12"/>
  <c r="R33" i="12"/>
  <c r="AL33" i="12" s="1"/>
  <c r="AI33" i="12"/>
  <c r="R12" i="12"/>
  <c r="AL12" i="12" s="1"/>
  <c r="AI12" i="12"/>
  <c r="R20" i="12"/>
  <c r="AL20" i="12" s="1"/>
  <c r="AI20" i="12"/>
  <c r="R28" i="12"/>
  <c r="AL28" i="12" s="1"/>
  <c r="AI28" i="12"/>
  <c r="R32" i="12"/>
  <c r="AL32" i="12" s="1"/>
  <c r="AI32" i="12"/>
  <c r="R35" i="12"/>
  <c r="AL35" i="12" s="1"/>
  <c r="AI35" i="12"/>
  <c r="R11" i="12"/>
  <c r="AL11" i="12" s="1"/>
  <c r="AI11" i="12"/>
  <c r="R19" i="12"/>
  <c r="AL19" i="12" s="1"/>
  <c r="AI19" i="12"/>
  <c r="R23" i="12"/>
  <c r="AL23" i="12" s="1"/>
  <c r="AI23" i="12"/>
  <c r="R31" i="12"/>
  <c r="AL31" i="12" s="1"/>
  <c r="AI31" i="12"/>
  <c r="R40" i="12"/>
  <c r="AL40" i="12" s="1"/>
  <c r="AI40" i="12"/>
  <c r="R22" i="12"/>
  <c r="AL22" i="12" s="1"/>
  <c r="AI22" i="12"/>
  <c r="R21" i="12"/>
  <c r="AL21" i="12" s="1"/>
  <c r="AI21" i="12"/>
  <c r="Q25" i="12"/>
  <c r="Q16" i="12"/>
  <c r="Q37" i="12"/>
  <c r="O37" i="12"/>
  <c r="AI37" i="12" s="1"/>
  <c r="N37" i="12"/>
  <c r="N16" i="12"/>
  <c r="N25" i="12"/>
  <c r="R25" i="12" l="1"/>
  <c r="AL25" i="12" s="1"/>
  <c r="R37" i="12"/>
  <c r="R16" i="12"/>
  <c r="AL16" i="12" s="1"/>
  <c r="Q39" i="12"/>
  <c r="N39" i="12"/>
  <c r="R39" i="12" l="1"/>
  <c r="AL39" i="12" s="1"/>
  <c r="AL37" i="12"/>
  <c r="O25" i="12" l="1"/>
  <c r="AI25" i="12" s="1"/>
  <c r="O16" i="12"/>
  <c r="AI16" i="12" s="1"/>
  <c r="O39" i="12" l="1"/>
  <c r="AI39" i="12" s="1"/>
  <c r="I36" i="2" l="1"/>
  <c r="F37" i="12"/>
  <c r="F16" i="12"/>
  <c r="F25" i="12"/>
  <c r="I49" i="2"/>
  <c r="I30" i="2"/>
  <c r="I18" i="2"/>
  <c r="I61" i="2"/>
  <c r="I35" i="2" l="1"/>
  <c r="F39" i="12"/>
  <c r="I63" i="2"/>
  <c r="I32" i="2"/>
  <c r="I66" i="2" l="1"/>
  <c r="H16" i="12" l="1"/>
  <c r="H39" i="12" s="1"/>
  <c r="K13" i="12"/>
  <c r="K16" i="12" s="1"/>
  <c r="I9" i="12"/>
  <c r="I39" i="12"/>
  <c r="D39" i="12"/>
  <c r="E39" i="12"/>
  <c r="C39" i="12"/>
  <c r="L37" i="12"/>
  <c r="K37" i="12"/>
  <c r="L25" i="12"/>
  <c r="K25" i="12"/>
  <c r="L16" i="12"/>
  <c r="I13" i="12"/>
  <c r="E13" i="12"/>
  <c r="E9" i="12"/>
  <c r="L39" i="12" l="1"/>
  <c r="K39" i="12"/>
  <c r="I67" i="2" l="1"/>
  <c r="O67" i="2" l="1"/>
  <c r="M72" i="2" l="1"/>
  <c r="N68" i="2" l="1"/>
  <c r="O68" i="2"/>
  <c r="M58" i="2" l="1"/>
  <c r="M56" i="2"/>
  <c r="M55" i="2"/>
  <c r="M54" i="2"/>
  <c r="M53" i="2"/>
  <c r="M52" i="2"/>
  <c r="M47" i="2"/>
  <c r="M45" i="2"/>
  <c r="M44" i="2"/>
  <c r="M43" i="2"/>
  <c r="M42" i="2"/>
  <c r="M41" i="2"/>
  <c r="M36" i="2"/>
  <c r="M26" i="2"/>
  <c r="M23" i="2"/>
  <c r="M22" i="2"/>
  <c r="M21" i="2"/>
  <c r="M16" i="2"/>
  <c r="M13" i="2"/>
  <c r="M12" i="2"/>
  <c r="M11" i="2"/>
  <c r="M10" i="2"/>
  <c r="M9" i="2"/>
  <c r="M24" i="2" l="1"/>
  <c r="M46" i="2"/>
  <c r="M18" i="2" l="1"/>
  <c r="M49" i="2"/>
  <c r="M30" i="2"/>
  <c r="M61" i="2"/>
  <c r="M32" i="2" l="1"/>
  <c r="M66" i="2" l="1"/>
  <c r="M67" i="2" s="1"/>
  <c r="M38" i="2"/>
  <c r="M35" i="2" l="1"/>
  <c r="M63" i="2"/>
  <c r="M68" i="2" l="1"/>
</calcChain>
</file>

<file path=xl/comments1.xml><?xml version="1.0" encoding="utf-8"?>
<comments xmlns="http://schemas.openxmlformats.org/spreadsheetml/2006/main">
  <authors>
    <author>Elmar Baur</author>
  </authors>
  <commentList>
    <comment ref="E67" authorId="0" shapeId="0">
      <text>
        <r>
          <rPr>
            <b/>
            <sz val="9"/>
            <color indexed="81"/>
            <rFont val="Tahoma"/>
            <family val="2"/>
          </rPr>
          <t>Elmar Baur:</t>
        </r>
        <r>
          <rPr>
            <sz val="9"/>
            <color indexed="81"/>
            <rFont val="Tahoma"/>
            <family val="2"/>
          </rPr>
          <t xml:space="preserve">
was 6.6x</t>
        </r>
      </text>
    </comment>
    <comment ref="G67" authorId="0" shapeId="0">
      <text>
        <r>
          <rPr>
            <b/>
            <sz val="9"/>
            <color indexed="81"/>
            <rFont val="Tahoma"/>
            <family val="2"/>
          </rPr>
          <t>Elmar Baur:</t>
        </r>
        <r>
          <rPr>
            <sz val="9"/>
            <color indexed="81"/>
            <rFont val="Tahoma"/>
            <family val="2"/>
          </rPr>
          <t xml:space="preserve">
was 6.5x</t>
        </r>
      </text>
    </comment>
    <comment ref="H67" authorId="0" shapeId="0">
      <text>
        <r>
          <rPr>
            <b/>
            <sz val="9"/>
            <color indexed="81"/>
            <rFont val="Tahoma"/>
            <family val="2"/>
          </rPr>
          <t>Elmar Baur:</t>
        </r>
        <r>
          <rPr>
            <sz val="9"/>
            <color indexed="81"/>
            <rFont val="Tahoma"/>
            <family val="2"/>
          </rPr>
          <t xml:space="preserve">
was 6.5x</t>
        </r>
      </text>
    </comment>
  </commentList>
</comments>
</file>

<file path=xl/sharedStrings.xml><?xml version="1.0" encoding="utf-8"?>
<sst xmlns="http://schemas.openxmlformats.org/spreadsheetml/2006/main" count="390" uniqueCount="224">
  <si>
    <t>Revenue</t>
  </si>
  <si>
    <t>Q1 '13</t>
  </si>
  <si>
    <t>Q2 '13</t>
  </si>
  <si>
    <t>Q3 '13</t>
  </si>
  <si>
    <t>Q4 '13</t>
  </si>
  <si>
    <t>Q1 '14</t>
  </si>
  <si>
    <t>H1 '14</t>
  </si>
  <si>
    <t>Total revenue</t>
  </si>
  <si>
    <t>Non-current assets</t>
  </si>
  <si>
    <t>Total non-current assets</t>
  </si>
  <si>
    <t>Current assets</t>
  </si>
  <si>
    <t>Total current assets</t>
  </si>
  <si>
    <t>Total assets</t>
  </si>
  <si>
    <t>Non-current liabilities</t>
  </si>
  <si>
    <t>Total non-current liabilities</t>
  </si>
  <si>
    <t>Total current liabilities</t>
  </si>
  <si>
    <t>Current liabilities</t>
  </si>
  <si>
    <t>Total equity</t>
  </si>
  <si>
    <t>Total equity and liabilities</t>
  </si>
  <si>
    <t>% margin</t>
  </si>
  <si>
    <t>Reported EBITDA</t>
  </si>
  <si>
    <t>Normalised EBITDA</t>
  </si>
  <si>
    <t>Depreciation and Amortization</t>
  </si>
  <si>
    <t>Total capital expenditures</t>
  </si>
  <si>
    <t>RGUs</t>
  </si>
  <si>
    <t>Unique subscribers</t>
  </si>
  <si>
    <t>RGU / Unique subscriber</t>
  </si>
  <si>
    <t xml:space="preserve"> </t>
  </si>
  <si>
    <t>FY '11</t>
  </si>
  <si>
    <t>FY '12</t>
  </si>
  <si>
    <t>FY '13</t>
  </si>
  <si>
    <t>Operating Data</t>
  </si>
  <si>
    <t>Consolidated Balance Sheet</t>
  </si>
  <si>
    <t>Consolidated Income Statement</t>
  </si>
  <si>
    <t>Property, plant and equipment</t>
  </si>
  <si>
    <t>Intangible assets and goodwill</t>
  </si>
  <si>
    <t>Investments in non-consolidated subsidiaries</t>
  </si>
  <si>
    <t>Investments in associates</t>
  </si>
  <si>
    <t>Inventories</t>
  </si>
  <si>
    <t>Trade receivables</t>
  </si>
  <si>
    <t>Receivables from related parties</t>
  </si>
  <si>
    <t>Other financial receivables</t>
  </si>
  <si>
    <t>Income tax rebate claims</t>
  </si>
  <si>
    <t>Cash and cash equivalents</t>
  </si>
  <si>
    <t>Equity</t>
  </si>
  <si>
    <t>Net assets attributable to shareholders of Tele Columbus Group</t>
  </si>
  <si>
    <t>Non-controlling interests</t>
  </si>
  <si>
    <t>Pensions and other long-term employee benefits</t>
  </si>
  <si>
    <t>Other provisions</t>
  </si>
  <si>
    <t>Interest-bearing liabilities</t>
  </si>
  <si>
    <t>Liabilities to related parties</t>
  </si>
  <si>
    <t>Trade payables</t>
  </si>
  <si>
    <t>Deferred income</t>
  </si>
  <si>
    <t>Other financial liabilities</t>
  </si>
  <si>
    <t>Homes connected - own network - two-way upgraded / Homes connected</t>
  </si>
  <si>
    <t>Internet (RGUs on own network as % of two-way upgraded homes connected - own network)</t>
  </si>
  <si>
    <t>Penetration</t>
  </si>
  <si>
    <t>Definitions</t>
  </si>
  <si>
    <t>Other operating income and expenses</t>
  </si>
  <si>
    <t>Q2 '14</t>
  </si>
  <si>
    <t>H1 '13</t>
  </si>
  <si>
    <t>Normalised other income</t>
  </si>
  <si>
    <t>Other revenue</t>
  </si>
  <si>
    <t>Basic CaTV signal fee</t>
  </si>
  <si>
    <t>Other direct costs</t>
  </si>
  <si>
    <t>Employee benefits</t>
  </si>
  <si>
    <t>Advertising</t>
  </si>
  <si>
    <t>Non-recurring items</t>
  </si>
  <si>
    <t>Income tax expenses</t>
  </si>
  <si>
    <t>Interest and similar income</t>
  </si>
  <si>
    <t>Interest and similar expenses</t>
  </si>
  <si>
    <t>Profit/loss attributable to owners of Tele Columbus Group</t>
  </si>
  <si>
    <t>Profit/loss attributable to non-controlling interests</t>
  </si>
  <si>
    <t>Internet &amp; Telephony</t>
  </si>
  <si>
    <t>Deferred expenses</t>
  </si>
  <si>
    <t>TV</t>
  </si>
  <si>
    <t>Other payables</t>
  </si>
  <si>
    <t>Income tax liabilities</t>
  </si>
  <si>
    <t>Homes connected ('000)</t>
  </si>
  <si>
    <t>Homes connected - own network - two-way upgraded ('000)</t>
  </si>
  <si>
    <t>Homes connected - foreign network - two-way upgraded ('000)</t>
  </si>
  <si>
    <t>CATV ('000)</t>
  </si>
  <si>
    <t>Internet ('000)</t>
  </si>
  <si>
    <t>Premium TV ('000)</t>
  </si>
  <si>
    <t>Total RGUs ('000)</t>
  </si>
  <si>
    <t>Own work capitalised</t>
  </si>
  <si>
    <t>Normalised total operating performance</t>
  </si>
  <si>
    <t>Revenues</t>
  </si>
  <si>
    <t>Subscription fees, the one-time installation and connection charges for basic analog cable television as well as ancillary digital services. It also comprises fees for accessing high-speed Internet and telephony charges. They also comprise fees for accessing high-speed Internet and telephony charges. Other proceeds comprise other transmission fees and feed-in charges for Sky as well as for various shopping channels payable to us in exchange for feeding in their programs.</t>
  </si>
  <si>
    <t>Own Work Capitalized</t>
  </si>
  <si>
    <t>Expenses for work performed by our own employees in connection with expanding our own cable network</t>
  </si>
  <si>
    <t>Other Income</t>
  </si>
  <si>
    <t>Income from derecognized liabilities and/or reversed provisions. It also comprises income from dunning fees, subsidies, asset proposals, services and miscellaneous other income</t>
  </si>
  <si>
    <t>Wages and salaries and social security, pension and other benefits as well as other personnel expenses. Pension contributions refer to old pension commitments made by companies which were acquired</t>
  </si>
  <si>
    <t>Profit from investments in associates</t>
  </si>
  <si>
    <t>Other finance income/costs</t>
  </si>
  <si>
    <t>Telephony ('000)</t>
  </si>
  <si>
    <t xml:space="preserve">Total blended ARPU </t>
  </si>
  <si>
    <t>Income Statement</t>
  </si>
  <si>
    <t>KPIs</t>
  </si>
  <si>
    <t>Homes connected</t>
  </si>
  <si>
    <t xml:space="preserve">Number of all housing units with a valid contract (core business). </t>
  </si>
  <si>
    <t>Homes connected - own network</t>
  </si>
  <si>
    <t>Number of all housing units with a valid contract (see Homes connected), which are supplied by the signal provider TeleColumbus.</t>
  </si>
  <si>
    <t>Homes connected - two-way upgraded</t>
  </si>
  <si>
    <t xml:space="preserve">Number of all housing units with a valid contract (see Homes connected), for which IP products are potentially commercially marketable. </t>
  </si>
  <si>
    <t>Includes Legal- and advisory fees, office space costs, provisions for bad debts, communication costs, IT expenses, vehicle expenses, ancillary costs for money transfer, losses from non-current asset disposals, income from cancellations (prior year), travel expenses, miscellaneous other expenses.</t>
  </si>
  <si>
    <t>Mainly signal delivery KDG, Unity, other third parties and fiber lease.</t>
  </si>
  <si>
    <t>Cost of signal fees (Premium, Internet, Phone) and content agreements. Materials, Maintanance, Energy, Outsourcing services and others.</t>
  </si>
  <si>
    <t>Normalised contribution margin</t>
  </si>
  <si>
    <t>Reported Operating Profit (EBIT)</t>
  </si>
  <si>
    <t>Reported Profit before tax</t>
  </si>
  <si>
    <t>Reported Profit/loss for the period</t>
  </si>
  <si>
    <t>Disclaimer</t>
  </si>
  <si>
    <t>ARPU</t>
  </si>
  <si>
    <t>€m</t>
  </si>
  <si>
    <t xml:space="preserve">1) Based on subscribers segmented by bundles, only Internet and only Telephony </t>
  </si>
  <si>
    <t>% of bundles¹</t>
  </si>
  <si>
    <t>Leverage¹</t>
  </si>
  <si>
    <t>Unsustainable debt</t>
  </si>
  <si>
    <t>Net debt (incl. finance leases and unsustainable debt)</t>
  </si>
  <si>
    <t>9M '13</t>
  </si>
  <si>
    <t>9M '14</t>
  </si>
  <si>
    <t>Basic CATV signal fee</t>
  </si>
  <si>
    <t>Q3 '14</t>
  </si>
  <si>
    <t>Growth (yoy)</t>
  </si>
  <si>
    <t>Consolidated Cash Flow Statement</t>
  </si>
  <si>
    <t>Cash flow from operating activities</t>
  </si>
  <si>
    <t>Operating Profit (EBIT)</t>
  </si>
  <si>
    <t>Losses/(gain) on sale of property, plant and equipment</t>
  </si>
  <si>
    <t>(Increase)/decrease in inventories, trade receivables and other assets not classified as investing or financing activities</t>
  </si>
  <si>
    <t>Increase/(decrease)in provisions, trade and other payables not classified as investing or financing activi-ties</t>
  </si>
  <si>
    <t>Income tax paid</t>
  </si>
  <si>
    <t>Net cash from operating activities</t>
  </si>
  <si>
    <t>Cash flow from investing activities</t>
  </si>
  <si>
    <t>Proceeds from sale of property, plant and equipment</t>
  </si>
  <si>
    <t>Acquisition of property, plant and equipment</t>
  </si>
  <si>
    <t>Acquisition of intangible assets</t>
  </si>
  <si>
    <t>Acquisition of investment property</t>
  </si>
  <si>
    <t>Net cash used in investing activities</t>
  </si>
  <si>
    <t>Cash flow from financing activities</t>
  </si>
  <si>
    <t>Withdrawals/deposits/</t>
  </si>
  <si>
    <t>Payment of financial lease liabilities</t>
  </si>
  <si>
    <t>Distributions of dividends</t>
  </si>
  <si>
    <t>Proceeds from loans, bonds or short-term or long-term borrowings from banks</t>
  </si>
  <si>
    <t>Repayment of borrowings and short-term or long-term borrowings</t>
  </si>
  <si>
    <t>Interest paid</t>
  </si>
  <si>
    <t>Cash flow from (used in) financing activities</t>
  </si>
  <si>
    <t>Net increase/decrease in cash and cash equivalents</t>
  </si>
  <si>
    <t>Less/plus release of restricted cash and cash equivalents in the financial year</t>
  </si>
  <si>
    <t>FY '14</t>
  </si>
  <si>
    <t>Q4 '14</t>
  </si>
  <si>
    <t>Q1 '15</t>
  </si>
  <si>
    <t>Deferred taxes</t>
  </si>
  <si>
    <t>Cash proceeds from issuing shares or other equity instruments</t>
  </si>
  <si>
    <t>Changes in capital and non-controlling interest</t>
  </si>
  <si>
    <t xml:space="preserve">Interest and similar received </t>
  </si>
  <si>
    <t>Q2 '15</t>
  </si>
  <si>
    <t>HJ '14</t>
  </si>
  <si>
    <t>HJ '15</t>
  </si>
  <si>
    <t>Blended TV ARPU (per subscriber)</t>
  </si>
  <si>
    <t>Other assets</t>
  </si>
  <si>
    <t>Q3 '15</t>
  </si>
  <si>
    <t>9M '15</t>
  </si>
  <si>
    <t>Consolidated Income Statement (pro forma Tele Columbus and primacom)</t>
  </si>
  <si>
    <t>FY 2014</t>
  </si>
  <si>
    <t>6M FY2015</t>
  </si>
  <si>
    <t>TC</t>
  </si>
  <si>
    <t>primacom</t>
  </si>
  <si>
    <t xml:space="preserve">pro forma </t>
  </si>
  <si>
    <t>pro forma</t>
  </si>
  <si>
    <t>adjustments</t>
  </si>
  <si>
    <t>consolidated</t>
  </si>
  <si>
    <t>6M '15</t>
  </si>
  <si>
    <t>Other income</t>
  </si>
  <si>
    <t>Cost of materials</t>
  </si>
  <si>
    <t>Other expenes</t>
  </si>
  <si>
    <t>EBITDA</t>
  </si>
  <si>
    <t>EBIT</t>
  </si>
  <si>
    <t>Profit before tax</t>
  </si>
  <si>
    <t>Capital expenditure</t>
  </si>
  <si>
    <t>% of revenues</t>
  </si>
  <si>
    <t>Check</t>
  </si>
  <si>
    <t>EBITDA for PC from Oct14 - Jul15</t>
  </si>
  <si>
    <r>
      <t>Leverage</t>
    </r>
    <r>
      <rPr>
        <b/>
        <i/>
        <vertAlign val="superscript"/>
        <sz val="8"/>
        <rFont val="Arial"/>
        <family val="2"/>
      </rPr>
      <t>4</t>
    </r>
  </si>
  <si>
    <t>Diff zu alt</t>
  </si>
  <si>
    <t>alt 6M 15</t>
  </si>
  <si>
    <t>alt FY 14</t>
  </si>
  <si>
    <t>Q4 '15</t>
  </si>
  <si>
    <t>FY '15</t>
  </si>
  <si>
    <t>EBITDA for PC from Jan15 - Jul15 and Pep Jan15 - Nov15</t>
  </si>
  <si>
    <t>Other financial receivables and trade receivables</t>
  </si>
  <si>
    <t>Other financial receivables and other receivables</t>
  </si>
  <si>
    <t>Q1 '16</t>
  </si>
  <si>
    <t>EBITDA for PC from Apr15 - Jul15 and Pep Apr15 - Nov15</t>
  </si>
  <si>
    <t>Pro-Forma 04-12 2015</t>
  </si>
  <si>
    <t>Act 04-12 2015</t>
  </si>
  <si>
    <t>Q2 '16</t>
  </si>
  <si>
    <t>HJ '16</t>
  </si>
  <si>
    <t>Q3 '16</t>
  </si>
  <si>
    <t>9M '16</t>
  </si>
  <si>
    <t>12M '15</t>
  </si>
  <si>
    <t>12M '16</t>
  </si>
  <si>
    <t>Q4 '16</t>
  </si>
  <si>
    <t>FY '16</t>
  </si>
  <si>
    <t>Q1 '17</t>
  </si>
  <si>
    <t>Q3 '15 incl. primacom</t>
  </si>
  <si>
    <t>Q4 '15 incl. pc/pepcom</t>
  </si>
  <si>
    <t xml:space="preserve">
FY '15</t>
  </si>
  <si>
    <t>PF
Q1 '15</t>
  </si>
  <si>
    <t>PF
Q2 '15</t>
  </si>
  <si>
    <t>PF
Q3 '15</t>
  </si>
  <si>
    <t>PF
Q4 '15</t>
  </si>
  <si>
    <t>PF
FY '15</t>
  </si>
  <si>
    <t>% revenue</t>
  </si>
  <si>
    <t>n/a</t>
  </si>
  <si>
    <t>THIS INFORMATION IS STRICTLY CONFIDENTIAL AND IS BEING PROVIDED TO YOU SOLELY FOR YOUR INFORMATION IN RELATION TO THE PRESENTATION OF FINANCIAL INFORMATION ON MAY 22, 2017. BY ACCEPTING THIS INFORMATION YOU AGREE TO BE BOUND BY THE FOLLOWING TERMS AND CONDITIONS.
By accepting this information you agree to be bound by the limitation states above and the following limitations. 
For the purposes of this notice, “information” means this document, its contents or any part of it, any question or answer session and any written or oral material discussed or distributed in connection with this information either before, after or during the presentation. This information does not, and is not intended to, constitute or form part of, and should not be construed as, an offer to sell, or a solicitation of an offer to purchase, subscribe for or otherwise acquire, any securities of the Company, nor shall it or any part of it form the basis of or be relied upon in connection with or act as any inducement to enter into any contract or commitment or investment decision whatsoever. This information is neither an advertisement nor a prospectus and recipients should not purchase, subscribe for or otherwise acquire any securities of the Company. 
The information and opinions contained herein and any other information discussed herein are provided as at the date of the presentation, are subject to change without notice and do not purport to contain all information that may be required to evaluate the Company. The information herein is in draft form and has not been independently verified. No reliance may or should be placed for any purpose whatsoever on the information herein, or any other information discussed verbally, or on its completeness, accuracy or fairness. None of the Company, companies that form part of the Company's group or any of their respective directors, officers, employees, agents, affiliates or advisers accepts any responsibility whatsoever for the contents of this information, and no representation or warranty, express or implied, is made by any such person in relation to the contents of this information, in each case, in particular, with respect to its accuracy and correctness and the accuracy and correctness of any calculations made based thereon or any calculation results derived therefrom
The information contained herein may be of preliminary nature and may be subject to updating, revision and amendment, and such information may change materially. None of the Company, the companies that form part of the Company's group or any of their respective directors, officers, employees, agents, affiliates or advisers or any other party undertakes or is under any duty to update this information or to correct any inaccuracies in any such information which may become apparent or to provide you with any additional information. 
This information and any materials distributed in connection therewith are not directed to or intended for distribution to or use by, any person or entity that is a citizen or resident or located in any locality, state, country or other jurisdiction where such distribution, publication, availability or use would be contrary to law or regulation or which would require any registration or licensing within such jurisdiction. 
This information is not an offer of securities for sale in the United States. The securities of the Company have not been registered under the US Securities Act of 1933 (the “Securities Act”) or with any securities regulatory authority of any state or other jurisdiction of the United States and may not be offered or sold in the United States unless registered under the Securities Act or pursuant to an exemption from such registration. The Company does not intend to register its securities under the Securities Act. 
Within the European Economic Area (the “EEA”), this information is being provided, and is directed only, to persons who are “qualified investors” within the meaning of Article 2(1)(e) of the Prospectus Directive 2003 / EC and amendments thereto, including Directive 2010/73/EU, as implemented in member states of the EEA (“Qualified Investors”). 
This information is for information purposes only and does not constitute an offering document or an offer of securities to the public in the United Kingdom to which section 85 of the Financial Services and Markets Act 2000 of the United Kingdom (as amended by the Financial Services Act 2012 of the United Kingdom) applies. It is not intended to provide the basis for any evaluation of any securities and should not be considered as a recommendation that any person should subscribe for or purchase any securities. In the United Kingdom, this information is being provided, and is directed only, to persons who are both: (i) Qualified Investors; and either (ii) persons falling within the definition of Investment Professionals (contained in Article 19(5) of the Financial Services and Markets Act 2000 (Financial Promotion) Order 2005 (the “Order”)) or other persons to whom it may lawfully be communicated in accordance with the Order; or (iii) high net worth bodies corporate, unincorporated associations and partnerships and the trustees of high value trusts, as described in Article 49(2)(a) to (d) of the Order (all such persons together being referred to as “Relevant Persons”). Any person who is not a Relevant Person should not act or rely on this information or any of its contents. Any investment or investment activity to which this information relates is available only to Relevant Persons and will be engaged in only with Relevant Persons. 
Certain information herein is based on management estimates. Such estimates have been made in good faith and represent the current beliefs of applicable members of management. Those management members believe that such estimates are founded on reasonable grounds. However, by their nature, estimates may not be correct or complete. Accordingly, no representation or warranty (express or implied) is given that such estimates are correct or complete. 
Information provided herein may contain pro-forma financials. Our pro forma financials have been prepared for illustrative purposes only. They are based on the assumption that the primacom and pepcom acquisitions had occurred on 1 January 2015. Because of their nature, our pro forma financials address a hypothetical situation and, therefore, do not represent our actual results of operations. It is not necessarily indicative of the results that should be expected in the future.</t>
  </si>
  <si>
    <t xml:space="preserve">Please refer to definitions in footnotes 2 on 'Operating Data' sheet
</t>
  </si>
  <si>
    <t>Note: Totals may not be equal to sum of the parts due to rounding</t>
  </si>
  <si>
    <t xml:space="preserve">
FY '16</t>
  </si>
  <si>
    <t>Tele Columbus - Financials and Operating Data - Q1 FY 2017</t>
  </si>
  <si>
    <r>
      <t>ARPU (€/month)</t>
    </r>
    <r>
      <rPr>
        <b/>
        <vertAlign val="superscript"/>
        <sz val="10"/>
        <color theme="1"/>
        <rFont val="Arial"/>
        <family val="2"/>
      </rPr>
      <t>2</t>
    </r>
  </si>
  <si>
    <t>Blended Internet &amp; Telephony ARPU (per internet RGU)</t>
  </si>
  <si>
    <t>2) Quarter-average ARPUs are calculated by dividing total subscription revenues (based on combined financials; including discounts and credits and installation fees) generated from the provision of services during the quarter by the sum of the monthly average number of unique suberscribers for the quater. Year-average ARPUs are calculated by dividing total subscription revenues (based on combined financials; including discounts and credits and installation fees) generated from the provision of services during the year by the sum of the monthly average number of total unique subscribers for the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</si>
</sst>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_);\(#,##0\);#,##0_);@_)"/>
    <numFmt numFmtId="165" formatCode="0.0%_);\(0.0%\);0.0%_);@_)"/>
    <numFmt numFmtId="166" formatCode="0.00\x_);&quot;NM&quot;_);0.00\x_);@_)"/>
    <numFmt numFmtId="167" formatCode="#,##0.0_);\(#,##0.0\);#,##0.0_);@_)"/>
    <numFmt numFmtId="168" formatCode="0.0"/>
    <numFmt numFmtId="169" formatCode="0%_);\(0%\);0%_);@_)"/>
    <numFmt numFmtId="170" formatCode="#,##0.0"/>
    <numFmt numFmtId="171" formatCode="#,##0.0_)\x;\(#,##0.0\)\x;0.0_)\x;@_)_x"/>
    <numFmt numFmtId="172" formatCode="0.0%"/>
    <numFmt numFmtId="173" formatCode="#,##0.000_);\(#,##0.000\);#,##0.000_);@_)"/>
    <numFmt numFmtId="174" formatCode="#,##0.000000000_);\(#,##0.000000000\);#,##0.000000000_);@_)"/>
    <numFmt numFmtId="175" formatCode="#,##0.0000_);\(#,##0.0000\);#,##0.0000_);@_)"/>
    <numFmt numFmtId="176" formatCode="#,##0.00_);\(#,##0.00\);#,##0.00_);@_)"/>
    <numFmt numFmtId="177" formatCode="0\p\p"/>
    <numFmt numFmtId="178" formatCode="0.0\p\p"/>
  </numFmts>
  <fonts count="28" x14ac:knownFonts="1">
    <font>
      <sz val="10"/>
      <color theme="1"/>
      <name val="Arial"/>
      <family val="2"/>
    </font>
    <font>
      <b/>
      <sz val="10"/>
      <color theme="0"/>
      <name val="Arial"/>
      <family val="2"/>
    </font>
    <font>
      <b/>
      <sz val="10"/>
      <color theme="1"/>
      <name val="Arial"/>
      <family val="2"/>
    </font>
    <font>
      <b/>
      <u/>
      <sz val="10"/>
      <color theme="0"/>
      <name val="Arial"/>
      <family val="2"/>
    </font>
    <font>
      <sz val="8"/>
      <name val="Arial"/>
      <family val="2"/>
    </font>
    <font>
      <b/>
      <i/>
      <sz val="10"/>
      <color theme="1"/>
      <name val="Arial"/>
      <family val="2"/>
    </font>
    <font>
      <b/>
      <sz val="10"/>
      <name val="Arial"/>
      <family val="2"/>
    </font>
    <font>
      <i/>
      <sz val="10"/>
      <color theme="1"/>
      <name val="Arial"/>
      <family val="2"/>
    </font>
    <font>
      <b/>
      <i/>
      <sz val="10"/>
      <name val="Arial"/>
      <family val="2"/>
    </font>
    <font>
      <sz val="10"/>
      <color theme="0"/>
      <name val="Arial"/>
      <family val="2"/>
    </font>
    <font>
      <b/>
      <sz val="16"/>
      <color theme="0"/>
      <name val="Arial"/>
      <family val="2"/>
    </font>
    <font>
      <b/>
      <sz val="10"/>
      <color rgb="FF000000"/>
      <name val="Arial"/>
      <family val="2"/>
    </font>
    <font>
      <sz val="10"/>
      <color rgb="FF000000"/>
      <name val="Arial"/>
      <family val="2"/>
    </font>
    <font>
      <sz val="10"/>
      <name val="Arial"/>
      <family val="2"/>
    </font>
    <font>
      <sz val="7"/>
      <color rgb="FF4D4F53"/>
      <name val="Arial"/>
      <family val="2"/>
    </font>
    <font>
      <b/>
      <vertAlign val="superscript"/>
      <sz val="10"/>
      <color theme="1"/>
      <name val="Arial"/>
      <family val="2"/>
    </font>
    <font>
      <sz val="10"/>
      <color theme="1"/>
      <name val="Arial"/>
      <family val="2"/>
    </font>
    <font>
      <sz val="8"/>
      <color theme="1"/>
      <name val="Arial"/>
      <family val="2"/>
    </font>
    <font>
      <sz val="9"/>
      <color indexed="81"/>
      <name val="Tahoma"/>
      <family val="2"/>
    </font>
    <font>
      <b/>
      <sz val="9"/>
      <color indexed="81"/>
      <name val="Tahoma"/>
      <family val="2"/>
    </font>
    <font>
      <b/>
      <sz val="10"/>
      <color rgb="FFFFFFFF"/>
      <name val="Arial"/>
      <family val="2"/>
    </font>
    <font>
      <i/>
      <sz val="10"/>
      <color rgb="FF000000"/>
      <name val="Arial"/>
      <family val="2"/>
    </font>
    <font>
      <b/>
      <i/>
      <sz val="10"/>
      <color rgb="FF000000"/>
      <name val="Arial"/>
      <family val="2"/>
    </font>
    <font>
      <b/>
      <i/>
      <vertAlign val="superscript"/>
      <sz val="8"/>
      <name val="Arial"/>
      <family val="2"/>
    </font>
    <font>
      <b/>
      <sz val="10"/>
      <color rgb="FFFF0000"/>
      <name val="Arial"/>
      <family val="2"/>
    </font>
    <font>
      <sz val="10"/>
      <color rgb="FFFF0000"/>
      <name val="Arial"/>
      <family val="2"/>
    </font>
    <font>
      <b/>
      <i/>
      <sz val="10"/>
      <color theme="0"/>
      <name val="Arial"/>
      <family val="2"/>
    </font>
    <font>
      <sz val="7"/>
      <color theme="1"/>
      <name val="Arial"/>
      <family val="2"/>
    </font>
  </fonts>
  <fills count="8">
    <fill>
      <patternFill patternType="none"/>
    </fill>
    <fill>
      <patternFill patternType="gray125"/>
    </fill>
    <fill>
      <patternFill patternType="solid">
        <fgColor rgb="FFE95E13"/>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FFFF"/>
        <bgColor rgb="FF000000"/>
      </patternFill>
    </fill>
    <fill>
      <patternFill patternType="solid">
        <fgColor rgb="FFE95E13"/>
        <bgColor rgb="FF000000"/>
      </patternFill>
    </fill>
  </fills>
  <borders count="23">
    <border>
      <left/>
      <right/>
      <top/>
      <bottom/>
      <diagonal/>
    </border>
    <border>
      <left/>
      <right/>
      <top/>
      <bottom style="thin">
        <color indexed="64"/>
      </bottom>
      <diagonal/>
    </border>
    <border>
      <left/>
      <right/>
      <top/>
      <bottom style="thin">
        <color theme="0"/>
      </bottom>
      <diagonal/>
    </border>
    <border>
      <left style="thin">
        <color theme="0"/>
      </left>
      <right/>
      <top/>
      <bottom/>
      <diagonal/>
    </border>
    <border>
      <left style="thin">
        <color theme="0"/>
      </left>
      <right/>
      <top/>
      <bottom style="thin">
        <color theme="0"/>
      </bottom>
      <diagonal/>
    </border>
    <border>
      <left/>
      <right/>
      <top style="thin">
        <color indexed="64"/>
      </top>
      <bottom style="thin">
        <color indexed="64"/>
      </bottom>
      <diagonal/>
    </border>
    <border>
      <left style="dotted">
        <color auto="1"/>
      </left>
      <right/>
      <top/>
      <bottom/>
      <diagonal/>
    </border>
    <border>
      <left style="dotted">
        <color auto="1"/>
      </left>
      <right/>
      <top style="thin">
        <color indexed="64"/>
      </top>
      <bottom style="thin">
        <color indexed="64"/>
      </bottom>
      <diagonal/>
    </border>
    <border>
      <left/>
      <right style="dashed">
        <color indexed="64"/>
      </right>
      <top/>
      <bottom/>
      <diagonal/>
    </border>
    <border>
      <left/>
      <right style="dashed">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diagonal/>
    </border>
    <border>
      <left style="dotted">
        <color auto="1"/>
      </left>
      <right style="dotted">
        <color indexed="64"/>
      </right>
      <top/>
      <bottom/>
      <diagonal/>
    </border>
    <border>
      <left/>
      <right style="dotted">
        <color indexed="64"/>
      </right>
      <top/>
      <bottom/>
      <diagonal/>
    </border>
    <border>
      <left style="dotted">
        <color auto="1"/>
      </left>
      <right style="dotted">
        <color indexed="64"/>
      </right>
      <top style="thin">
        <color indexed="64"/>
      </top>
      <bottom style="thin">
        <color indexed="64"/>
      </bottom>
      <diagonal/>
    </border>
    <border>
      <left style="dotted">
        <color auto="1"/>
      </left>
      <right style="dotted">
        <color indexed="64"/>
      </right>
      <top/>
      <bottom style="thin">
        <color indexed="64"/>
      </bottom>
      <diagonal/>
    </border>
    <border>
      <left style="dotted">
        <color auto="1"/>
      </left>
      <right style="dotted">
        <color auto="1"/>
      </right>
      <top style="thin">
        <color indexed="64"/>
      </top>
      <bottom/>
      <diagonal/>
    </border>
    <border>
      <left/>
      <right/>
      <top style="thin">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bottom style="thin">
        <color theme="0"/>
      </bottom>
      <diagonal/>
    </border>
  </borders>
  <cellStyleXfs count="6">
    <xf numFmtId="0" fontId="0" fillId="0" borderId="0"/>
    <xf numFmtId="0" fontId="4" fillId="0" borderId="0"/>
    <xf numFmtId="0" fontId="4" fillId="0" borderId="0"/>
    <xf numFmtId="0" fontId="13" fillId="0" borderId="0"/>
    <xf numFmtId="171" fontId="16" fillId="0" borderId="0" applyFont="0" applyFill="0" applyBorder="0" applyAlignment="0" applyProtection="0"/>
    <xf numFmtId="9" fontId="16" fillId="0" borderId="0" applyFont="0" applyFill="0" applyBorder="0" applyAlignment="0" applyProtection="0"/>
  </cellStyleXfs>
  <cellXfs count="227">
    <xf numFmtId="0" fontId="0" fillId="0" borderId="0" xfId="0"/>
    <xf numFmtId="0" fontId="1" fillId="2" borderId="0" xfId="0" applyFont="1" applyFill="1"/>
    <xf numFmtId="0" fontId="1" fillId="2" borderId="0" xfId="0" applyFont="1" applyFill="1" applyAlignment="1">
      <alignment horizontal="right"/>
    </xf>
    <xf numFmtId="0" fontId="1" fillId="2" borderId="2" xfId="0" applyFont="1" applyFill="1" applyBorder="1" applyAlignment="1">
      <alignment horizontal="centerContinuous"/>
    </xf>
    <xf numFmtId="0" fontId="3" fillId="2" borderId="2" xfId="0" applyFont="1" applyFill="1" applyBorder="1" applyAlignment="1">
      <alignment horizontal="centerContinuous"/>
    </xf>
    <xf numFmtId="0" fontId="1" fillId="2" borderId="4" xfId="0" applyFont="1" applyFill="1" applyBorder="1" applyAlignment="1">
      <alignment horizontal="centerContinuous"/>
    </xf>
    <xf numFmtId="0" fontId="1" fillId="2" borderId="3" xfId="0" applyFont="1" applyFill="1" applyBorder="1" applyAlignment="1">
      <alignment horizontal="right"/>
    </xf>
    <xf numFmtId="0" fontId="2" fillId="0" borderId="0" xfId="0" applyFont="1"/>
    <xf numFmtId="0" fontId="5" fillId="0" borderId="0" xfId="0" applyFont="1"/>
    <xf numFmtId="0" fontId="0" fillId="0" borderId="0" xfId="0" applyFont="1"/>
    <xf numFmtId="0" fontId="6" fillId="0" borderId="0" xfId="0" applyFont="1"/>
    <xf numFmtId="0" fontId="6" fillId="0" borderId="1" xfId="0" applyFont="1" applyBorder="1"/>
    <xf numFmtId="0" fontId="7" fillId="0" borderId="0" xfId="0" applyFont="1"/>
    <xf numFmtId="0" fontId="8" fillId="0" borderId="5" xfId="0" applyFont="1" applyBorder="1"/>
    <xf numFmtId="0" fontId="1" fillId="2" borderId="0" xfId="0" applyFont="1" applyFill="1" applyBorder="1"/>
    <xf numFmtId="0" fontId="2" fillId="0" borderId="0" xfId="0" applyFont="1" applyBorder="1"/>
    <xf numFmtId="0" fontId="0" fillId="0" borderId="0" xfId="0" applyBorder="1"/>
    <xf numFmtId="0" fontId="7" fillId="0" borderId="0" xfId="0" applyFont="1" applyAlignment="1">
      <alignment horizontal="left" indent="1"/>
    </xf>
    <xf numFmtId="0" fontId="1" fillId="0" borderId="0" xfId="0" applyFont="1" applyFill="1"/>
    <xf numFmtId="0" fontId="0" fillId="0" borderId="0" xfId="0" applyAlignment="1">
      <alignment wrapText="1"/>
    </xf>
    <xf numFmtId="0" fontId="9" fillId="2" borderId="0" xfId="0" applyFont="1" applyFill="1"/>
    <xf numFmtId="0" fontId="10" fillId="2" borderId="0" xfId="0" applyFont="1" applyFill="1"/>
    <xf numFmtId="0" fontId="0" fillId="3" borderId="0" xfId="0" applyFill="1"/>
    <xf numFmtId="0" fontId="1" fillId="2" borderId="0" xfId="0" applyFont="1" applyFill="1" applyBorder="1" applyAlignment="1">
      <alignment horizontal="right"/>
    </xf>
    <xf numFmtId="0" fontId="1" fillId="0" borderId="0" xfId="0" applyFont="1" applyFill="1" applyAlignment="1">
      <alignment horizontal="right"/>
    </xf>
    <xf numFmtId="0" fontId="0" fillId="0" borderId="0" xfId="0" applyFill="1"/>
    <xf numFmtId="0" fontId="0" fillId="0" borderId="0" xfId="0" applyFill="1" applyBorder="1"/>
    <xf numFmtId="164" fontId="0" fillId="0" borderId="0" xfId="0" applyNumberFormat="1"/>
    <xf numFmtId="164" fontId="1" fillId="2" borderId="0" xfId="0" applyNumberFormat="1" applyFont="1" applyFill="1"/>
    <xf numFmtId="165" fontId="7" fillId="0" borderId="0" xfId="0" applyNumberFormat="1" applyFont="1"/>
    <xf numFmtId="166" fontId="11" fillId="0" borderId="0" xfId="0" applyNumberFormat="1" applyFont="1" applyFill="1" applyBorder="1" applyAlignment="1"/>
    <xf numFmtId="0" fontId="1" fillId="2" borderId="6" xfId="0" applyFont="1" applyFill="1" applyBorder="1"/>
    <xf numFmtId="0" fontId="0" fillId="0" borderId="6" xfId="0" applyBorder="1"/>
    <xf numFmtId="164" fontId="0" fillId="0" borderId="0" xfId="0" applyNumberFormat="1" applyBorder="1"/>
    <xf numFmtId="167" fontId="13" fillId="0" borderId="0" xfId="3" applyNumberFormat="1" applyFont="1" applyFill="1"/>
    <xf numFmtId="0" fontId="2" fillId="0" borderId="0" xfId="0" applyFont="1" applyAlignment="1">
      <alignment horizontal="left" vertical="center"/>
    </xf>
    <xf numFmtId="0" fontId="0" fillId="0" borderId="0" xfId="0" applyNumberFormat="1" applyAlignment="1">
      <alignment horizontal="left" vertical="center" wrapText="1"/>
    </xf>
    <xf numFmtId="164" fontId="0" fillId="3" borderId="0" xfId="0" applyNumberFormat="1" applyFont="1" applyFill="1"/>
    <xf numFmtId="0" fontId="2" fillId="3" borderId="0" xfId="0" applyFont="1" applyFill="1"/>
    <xf numFmtId="165" fontId="0" fillId="3" borderId="0" xfId="0" applyNumberFormat="1" applyFont="1" applyFill="1"/>
    <xf numFmtId="165" fontId="12" fillId="3" borderId="0" xfId="0" applyNumberFormat="1" applyFont="1" applyFill="1" applyBorder="1" applyAlignment="1"/>
    <xf numFmtId="0" fontId="6" fillId="0" borderId="0" xfId="0" applyFont="1" applyBorder="1"/>
    <xf numFmtId="0" fontId="0" fillId="0" borderId="0" xfId="0" applyFill="1" applyAlignment="1">
      <alignment wrapText="1"/>
    </xf>
    <xf numFmtId="0" fontId="2" fillId="3" borderId="0" xfId="0" applyFont="1" applyFill="1" applyAlignment="1">
      <alignment horizontal="left" vertical="center"/>
    </xf>
    <xf numFmtId="0" fontId="0" fillId="3" borderId="0" xfId="0" applyNumberFormat="1" applyFill="1" applyAlignment="1">
      <alignment horizontal="left" vertical="center" wrapText="1"/>
    </xf>
    <xf numFmtId="0" fontId="0" fillId="3" borderId="0" xfId="0" applyFill="1" applyAlignment="1">
      <alignment wrapText="1"/>
    </xf>
    <xf numFmtId="164" fontId="0" fillId="3" borderId="0" xfId="0" applyNumberFormat="1" applyFill="1"/>
    <xf numFmtId="0" fontId="6" fillId="3" borderId="1" xfId="0" applyFont="1" applyFill="1" applyBorder="1"/>
    <xf numFmtId="0" fontId="8" fillId="3" borderId="5" xfId="0" applyFont="1" applyFill="1" applyBorder="1"/>
    <xf numFmtId="0" fontId="0" fillId="3" borderId="0" xfId="0" applyFont="1" applyFill="1"/>
    <xf numFmtId="0" fontId="2" fillId="3" borderId="0" xfId="0" applyFont="1" applyFill="1" applyBorder="1"/>
    <xf numFmtId="0" fontId="1" fillId="2" borderId="8" xfId="0" applyFont="1" applyFill="1" applyBorder="1" applyAlignment="1">
      <alignment horizontal="right"/>
    </xf>
    <xf numFmtId="167" fontId="0" fillId="0" borderId="0" xfId="0" applyNumberFormat="1"/>
    <xf numFmtId="167" fontId="1" fillId="2" borderId="0" xfId="0" applyNumberFormat="1" applyFont="1" applyFill="1"/>
    <xf numFmtId="167" fontId="1" fillId="3" borderId="0" xfId="0" applyNumberFormat="1" applyFont="1" applyFill="1"/>
    <xf numFmtId="167" fontId="0" fillId="3" borderId="0" xfId="0" applyNumberFormat="1" applyFill="1"/>
    <xf numFmtId="167" fontId="0" fillId="0" borderId="0" xfId="0" applyNumberFormat="1" applyFill="1"/>
    <xf numFmtId="167" fontId="1" fillId="0" borderId="0" xfId="0" applyNumberFormat="1" applyFont="1" applyFill="1"/>
    <xf numFmtId="167" fontId="0" fillId="0" borderId="6" xfId="0" applyNumberFormat="1" applyBorder="1"/>
    <xf numFmtId="167" fontId="0" fillId="3" borderId="6" xfId="0" applyNumberFormat="1" applyFill="1" applyBorder="1"/>
    <xf numFmtId="167" fontId="0" fillId="0" borderId="0" xfId="0" applyNumberFormat="1" applyFill="1" applyBorder="1"/>
    <xf numFmtId="167" fontId="8" fillId="0" borderId="5" xfId="0" applyNumberFormat="1" applyFont="1" applyBorder="1"/>
    <xf numFmtId="167" fontId="8" fillId="0" borderId="7" xfId="0" applyNumberFormat="1" applyFont="1" applyBorder="1"/>
    <xf numFmtId="167" fontId="1" fillId="2" borderId="6" xfId="0" applyNumberFormat="1" applyFont="1" applyFill="1" applyBorder="1"/>
    <xf numFmtId="167" fontId="0" fillId="3" borderId="8" xfId="0" applyNumberFormat="1" applyFill="1" applyBorder="1"/>
    <xf numFmtId="167" fontId="8" fillId="3" borderId="5" xfId="0" applyNumberFormat="1" applyFont="1" applyFill="1" applyBorder="1"/>
    <xf numFmtId="167" fontId="8" fillId="3" borderId="9" xfId="0" applyNumberFormat="1" applyFont="1" applyFill="1" applyBorder="1"/>
    <xf numFmtId="167" fontId="0" fillId="0" borderId="0" xfId="0" applyNumberFormat="1" applyFont="1"/>
    <xf numFmtId="167" fontId="0" fillId="0" borderId="0" xfId="0" applyNumberFormat="1" applyFont="1" applyBorder="1"/>
    <xf numFmtId="167" fontId="0" fillId="0" borderId="0" xfId="0" applyNumberFormat="1" applyFont="1" applyFill="1"/>
    <xf numFmtId="167" fontId="0" fillId="3" borderId="0" xfId="0" applyNumberFormat="1" applyFont="1" applyFill="1"/>
    <xf numFmtId="167" fontId="1" fillId="2" borderId="0" xfId="0" applyNumberFormat="1" applyFont="1" applyFill="1" applyBorder="1"/>
    <xf numFmtId="167" fontId="0" fillId="0" borderId="0" xfId="0" applyNumberFormat="1" applyBorder="1"/>
    <xf numFmtId="167" fontId="0" fillId="3" borderId="0" xfId="0" applyNumberFormat="1" applyFill="1" applyBorder="1"/>
    <xf numFmtId="169" fontId="0" fillId="3" borderId="0" xfId="0" applyNumberFormat="1" applyFont="1" applyFill="1"/>
    <xf numFmtId="170" fontId="1" fillId="2" borderId="0" xfId="0" applyNumberFormat="1" applyFont="1" applyFill="1"/>
    <xf numFmtId="0" fontId="14" fillId="0" borderId="0" xfId="0" applyFont="1" applyAlignment="1">
      <alignment horizontal="left" vertical="top" readingOrder="1"/>
    </xf>
    <xf numFmtId="0" fontId="0" fillId="3" borderId="0" xfId="0" applyFill="1" applyAlignment="1">
      <alignment vertical="top" wrapText="1"/>
    </xf>
    <xf numFmtId="0" fontId="8" fillId="3" borderId="0" xfId="0" applyFont="1" applyFill="1" applyBorder="1"/>
    <xf numFmtId="171" fontId="8" fillId="3" borderId="0" xfId="4" applyFont="1" applyFill="1" applyBorder="1"/>
    <xf numFmtId="171" fontId="8" fillId="3" borderId="8" xfId="4" applyFont="1" applyFill="1" applyBorder="1"/>
    <xf numFmtId="167" fontId="0" fillId="3" borderId="0" xfId="0" quotePrefix="1" applyNumberFormat="1" applyFill="1" applyBorder="1"/>
    <xf numFmtId="0" fontId="17" fillId="0" borderId="0" xfId="0" applyFont="1" applyAlignment="1">
      <alignment horizontal="left" vertical="top" wrapText="1"/>
    </xf>
    <xf numFmtId="167" fontId="7" fillId="0" borderId="0" xfId="0" applyNumberFormat="1" applyFont="1"/>
    <xf numFmtId="173" fontId="8" fillId="0" borderId="5" xfId="0" applyNumberFormat="1" applyFont="1" applyBorder="1"/>
    <xf numFmtId="172" fontId="0" fillId="3" borderId="0" xfId="5" applyNumberFormat="1" applyFont="1" applyFill="1"/>
    <xf numFmtId="167" fontId="0" fillId="0" borderId="6" xfId="0" applyNumberFormat="1" applyFill="1" applyBorder="1"/>
    <xf numFmtId="167" fontId="8" fillId="0" borderId="5" xfId="0" applyNumberFormat="1" applyFont="1" applyFill="1" applyBorder="1"/>
    <xf numFmtId="167" fontId="1" fillId="0" borderId="0" xfId="0" applyNumberFormat="1" applyFont="1" applyFill="1" applyBorder="1"/>
    <xf numFmtId="167" fontId="0" fillId="3" borderId="0" xfId="0" applyNumberFormat="1" applyFont="1" applyFill="1" applyBorder="1"/>
    <xf numFmtId="167" fontId="13" fillId="0" borderId="0" xfId="0" applyNumberFormat="1" applyFont="1" applyFill="1"/>
    <xf numFmtId="0" fontId="13" fillId="0" borderId="0" xfId="0" applyFont="1"/>
    <xf numFmtId="167" fontId="13" fillId="0" borderId="0" xfId="0" applyNumberFormat="1" applyFont="1"/>
    <xf numFmtId="167" fontId="13" fillId="3" borderId="0" xfId="0" applyNumberFormat="1" applyFont="1" applyFill="1"/>
    <xf numFmtId="0" fontId="9" fillId="0" borderId="0" xfId="0" applyFont="1"/>
    <xf numFmtId="172" fontId="7" fillId="0" borderId="0" xfId="5" applyNumberFormat="1" applyFont="1"/>
    <xf numFmtId="0" fontId="17" fillId="0" borderId="0" xfId="0" applyFont="1" applyAlignment="1">
      <alignment horizontal="left" vertical="top" wrapText="1"/>
    </xf>
    <xf numFmtId="0" fontId="17" fillId="0" borderId="0" xfId="0" applyFont="1" applyAlignment="1">
      <alignment horizontal="left" vertical="top" wrapText="1"/>
    </xf>
    <xf numFmtId="165" fontId="7" fillId="3" borderId="0" xfId="0" applyNumberFormat="1" applyFont="1" applyFill="1"/>
    <xf numFmtId="174" fontId="0" fillId="0" borderId="0" xfId="0" applyNumberFormat="1"/>
    <xf numFmtId="167" fontId="8" fillId="3" borderId="7" xfId="0" applyNumberFormat="1" applyFont="1" applyFill="1" applyBorder="1"/>
    <xf numFmtId="175" fontId="0" fillId="0" borderId="0" xfId="0" applyNumberFormat="1" applyFont="1"/>
    <xf numFmtId="167" fontId="0" fillId="4" borderId="0" xfId="0" applyNumberFormat="1" applyFill="1"/>
    <xf numFmtId="167" fontId="0" fillId="4" borderId="0" xfId="0" applyNumberFormat="1" applyFill="1" applyBorder="1"/>
    <xf numFmtId="0" fontId="17" fillId="0" borderId="0" xfId="0" applyFont="1" applyAlignment="1">
      <alignment horizontal="left" vertical="top" wrapText="1"/>
    </xf>
    <xf numFmtId="167" fontId="8" fillId="4" borderId="5" xfId="0" applyNumberFormat="1" applyFont="1" applyFill="1" applyBorder="1"/>
    <xf numFmtId="171" fontId="8" fillId="4" borderId="0" xfId="4" applyFont="1" applyFill="1" applyBorder="1"/>
    <xf numFmtId="173" fontId="8" fillId="4" borderId="5" xfId="0" applyNumberFormat="1" applyFont="1" applyFill="1" applyBorder="1"/>
    <xf numFmtId="164" fontId="0" fillId="0" borderId="0" xfId="0" applyNumberFormat="1" applyFont="1" applyFill="1"/>
    <xf numFmtId="0" fontId="2" fillId="0" borderId="0" xfId="0" applyFont="1" applyFill="1"/>
    <xf numFmtId="169" fontId="0" fillId="0" borderId="0" xfId="0" applyNumberFormat="1" applyFont="1" applyFill="1"/>
    <xf numFmtId="165" fontId="0" fillId="0" borderId="0" xfId="0" applyNumberFormat="1" applyFont="1" applyFill="1"/>
    <xf numFmtId="165" fontId="12" fillId="0" borderId="0" xfId="0" applyNumberFormat="1" applyFont="1" applyFill="1" applyBorder="1" applyAlignment="1"/>
    <xf numFmtId="0" fontId="2" fillId="0" borderId="0" xfId="0" applyFont="1" applyFill="1" applyBorder="1"/>
    <xf numFmtId="170" fontId="0" fillId="0" borderId="0" xfId="0" applyNumberFormat="1" applyFont="1" applyFill="1"/>
    <xf numFmtId="175" fontId="0" fillId="3" borderId="0" xfId="0" applyNumberFormat="1" applyFont="1" applyFill="1"/>
    <xf numFmtId="173" fontId="0" fillId="0" borderId="0" xfId="0" applyNumberFormat="1" applyBorder="1"/>
    <xf numFmtId="0" fontId="17" fillId="0" borderId="0" xfId="0" applyFont="1" applyAlignment="1">
      <alignment horizontal="left" vertical="top" wrapText="1"/>
    </xf>
    <xf numFmtId="176" fontId="0" fillId="0" borderId="0" xfId="0" applyNumberFormat="1"/>
    <xf numFmtId="0" fontId="20" fillId="2" borderId="0" xfId="0" applyFont="1" applyFill="1"/>
    <xf numFmtId="0" fontId="20" fillId="2" borderId="11" xfId="0" applyFont="1" applyFill="1" applyBorder="1" applyAlignment="1">
      <alignment horizontal="right"/>
    </xf>
    <xf numFmtId="0" fontId="20" fillId="2" borderId="3" xfId="0" applyFont="1" applyFill="1" applyBorder="1" applyAlignment="1">
      <alignment horizontal="right"/>
    </xf>
    <xf numFmtId="0" fontId="11" fillId="0" borderId="0" xfId="0" applyFont="1"/>
    <xf numFmtId="0" fontId="12" fillId="0" borderId="0" xfId="0" applyFont="1"/>
    <xf numFmtId="167" fontId="12" fillId="0" borderId="0" xfId="0" applyNumberFormat="1" applyFont="1"/>
    <xf numFmtId="167" fontId="20" fillId="2" borderId="0" xfId="0" applyNumberFormat="1" applyFont="1" applyFill="1"/>
    <xf numFmtId="167" fontId="12" fillId="0" borderId="0" xfId="0" applyNumberFormat="1" applyFont="1" applyAlignment="1">
      <alignment horizontal="right"/>
    </xf>
    <xf numFmtId="167" fontId="12" fillId="5" borderId="0" xfId="0" applyNumberFormat="1" applyFont="1" applyFill="1"/>
    <xf numFmtId="0" fontId="12" fillId="3" borderId="0" xfId="0" applyFont="1" applyFill="1"/>
    <xf numFmtId="167" fontId="12" fillId="3" borderId="0" xfId="0" applyNumberFormat="1" applyFont="1" applyFill="1"/>
    <xf numFmtId="0" fontId="21" fillId="0" borderId="0" xfId="0" applyFont="1" applyAlignment="1">
      <alignment horizontal="left" indent="1"/>
    </xf>
    <xf numFmtId="172" fontId="21" fillId="0" borderId="0" xfId="5" applyNumberFormat="1" applyFont="1"/>
    <xf numFmtId="172" fontId="21" fillId="5" borderId="0" xfId="5" applyNumberFormat="1" applyFont="1" applyFill="1"/>
    <xf numFmtId="167" fontId="12" fillId="3" borderId="0" xfId="0" applyNumberFormat="1" applyFont="1" applyFill="1" applyAlignment="1">
      <alignment horizontal="right"/>
    </xf>
    <xf numFmtId="167" fontId="12" fillId="0" borderId="0" xfId="0" applyNumberFormat="1" applyFont="1" applyFill="1"/>
    <xf numFmtId="165" fontId="21" fillId="0" borderId="0" xfId="0" applyNumberFormat="1" applyFont="1"/>
    <xf numFmtId="0" fontId="12" fillId="0" borderId="1" xfId="0" applyFont="1" applyBorder="1"/>
    <xf numFmtId="164" fontId="12" fillId="3" borderId="1" xfId="0" applyNumberFormat="1" applyFont="1" applyFill="1" applyBorder="1"/>
    <xf numFmtId="164" fontId="12" fillId="3" borderId="0" xfId="0" applyNumberFormat="1" applyFont="1" applyFill="1"/>
    <xf numFmtId="0" fontId="17" fillId="0" borderId="0" xfId="0" applyFont="1"/>
    <xf numFmtId="167" fontId="17" fillId="0" borderId="0" xfId="0" applyNumberFormat="1" applyFont="1"/>
    <xf numFmtId="0" fontId="11" fillId="0" borderId="1" xfId="0" applyFont="1" applyBorder="1"/>
    <xf numFmtId="0" fontId="12" fillId="0" borderId="0" xfId="0" applyFont="1" applyBorder="1"/>
    <xf numFmtId="0" fontId="22" fillId="0" borderId="0" xfId="0" applyFont="1"/>
    <xf numFmtId="167" fontId="12" fillId="3" borderId="0" xfId="0" applyNumberFormat="1" applyFont="1" applyFill="1" applyBorder="1"/>
    <xf numFmtId="176" fontId="12" fillId="3" borderId="0" xfId="0" applyNumberFormat="1" applyFont="1" applyFill="1" applyBorder="1"/>
    <xf numFmtId="0" fontId="22" fillId="0" borderId="5" xfId="0" applyFont="1" applyBorder="1"/>
    <xf numFmtId="167" fontId="22" fillId="0" borderId="5" xfId="0" applyNumberFormat="1" applyFont="1" applyBorder="1"/>
    <xf numFmtId="0" fontId="12" fillId="0" borderId="0" xfId="0" applyFont="1" applyFill="1"/>
    <xf numFmtId="167" fontId="12" fillId="0" borderId="0" xfId="0" applyNumberFormat="1" applyFont="1" applyFill="1" applyBorder="1"/>
    <xf numFmtId="167" fontId="12" fillId="0" borderId="0" xfId="0" applyNumberFormat="1" applyFont="1" applyBorder="1"/>
    <xf numFmtId="167" fontId="20" fillId="2" borderId="0" xfId="0" applyNumberFormat="1" applyFont="1" applyFill="1" applyBorder="1"/>
    <xf numFmtId="174" fontId="12" fillId="0" borderId="0" xfId="0" applyNumberFormat="1" applyFont="1"/>
    <xf numFmtId="0" fontId="0" fillId="0" borderId="0" xfId="0" applyAlignment="1">
      <alignment horizontal="right"/>
    </xf>
    <xf numFmtId="171" fontId="8" fillId="0" borderId="0" xfId="4" applyFont="1" applyFill="1" applyBorder="1"/>
    <xf numFmtId="0" fontId="20" fillId="2" borderId="0" xfId="0" applyFont="1" applyFill="1" applyBorder="1" applyAlignment="1">
      <alignment horizontal="right"/>
    </xf>
    <xf numFmtId="170" fontId="9" fillId="0" borderId="0" xfId="0" applyNumberFormat="1" applyFont="1"/>
    <xf numFmtId="168" fontId="9" fillId="0" borderId="0" xfId="0" applyNumberFormat="1" applyFont="1"/>
    <xf numFmtId="0" fontId="17" fillId="0" borderId="0" xfId="0" applyFont="1" applyAlignment="1">
      <alignment horizontal="left" vertical="top" wrapText="1"/>
    </xf>
    <xf numFmtId="168" fontId="2" fillId="0" borderId="0" xfId="0" applyNumberFormat="1" applyFont="1"/>
    <xf numFmtId="167" fontId="0" fillId="0" borderId="0" xfId="0" quotePrefix="1" applyNumberFormat="1" applyFill="1" applyBorder="1"/>
    <xf numFmtId="167" fontId="0" fillId="0" borderId="0" xfId="0" applyNumberFormat="1" applyFont="1" applyFill="1" applyBorder="1"/>
    <xf numFmtId="0" fontId="6" fillId="0" borderId="1" xfId="0" applyFont="1" applyFill="1" applyBorder="1"/>
    <xf numFmtId="0" fontId="6" fillId="0" borderId="0" xfId="0" applyFont="1" applyFill="1"/>
    <xf numFmtId="0" fontId="25" fillId="0" borderId="0" xfId="0" applyFont="1"/>
    <xf numFmtId="0" fontId="24" fillId="0" borderId="0" xfId="0" applyFont="1" applyFill="1"/>
    <xf numFmtId="0" fontId="25" fillId="0" borderId="0" xfId="0" applyFont="1" applyFill="1"/>
    <xf numFmtId="0" fontId="25" fillId="3" borderId="0" xfId="0" applyFont="1" applyFill="1"/>
    <xf numFmtId="0" fontId="24" fillId="0" borderId="1" xfId="0" applyFont="1" applyFill="1" applyBorder="1"/>
    <xf numFmtId="0" fontId="17" fillId="0" borderId="0" xfId="0" applyFont="1" applyAlignment="1">
      <alignment horizontal="left" vertical="top" wrapText="1"/>
    </xf>
    <xf numFmtId="0" fontId="1" fillId="2" borderId="12" xfId="0" applyFont="1" applyFill="1" applyBorder="1"/>
    <xf numFmtId="0" fontId="1" fillId="2" borderId="13" xfId="0" applyFont="1" applyFill="1" applyBorder="1" applyAlignment="1">
      <alignment horizontal="right"/>
    </xf>
    <xf numFmtId="0" fontId="0" fillId="0" borderId="12" xfId="0" applyBorder="1"/>
    <xf numFmtId="167" fontId="0" fillId="3" borderId="12" xfId="0" applyNumberFormat="1" applyFill="1" applyBorder="1"/>
    <xf numFmtId="167" fontId="8" fillId="3" borderId="14" xfId="0" applyNumberFormat="1" applyFont="1" applyFill="1" applyBorder="1"/>
    <xf numFmtId="167" fontId="0" fillId="0" borderId="12" xfId="0" applyNumberFormat="1" applyBorder="1"/>
    <xf numFmtId="167" fontId="1" fillId="2" borderId="12" xfId="0" applyNumberFormat="1" applyFont="1" applyFill="1" applyBorder="1"/>
    <xf numFmtId="167" fontId="0" fillId="3" borderId="15" xfId="0" applyNumberFormat="1" applyFill="1" applyBorder="1"/>
    <xf numFmtId="167" fontId="0" fillId="3" borderId="16" xfId="0" applyNumberFormat="1" applyFill="1" applyBorder="1"/>
    <xf numFmtId="167" fontId="0" fillId="0" borderId="16" xfId="0" applyNumberFormat="1" applyBorder="1"/>
    <xf numFmtId="0" fontId="17" fillId="0" borderId="0" xfId="0" applyFont="1" applyAlignment="1">
      <alignment horizontal="left" vertical="top" wrapText="1"/>
    </xf>
    <xf numFmtId="0" fontId="25" fillId="4" borderId="0" xfId="0" applyFont="1" applyFill="1"/>
    <xf numFmtId="170" fontId="0" fillId="0" borderId="0" xfId="0" applyNumberFormat="1"/>
    <xf numFmtId="0" fontId="0" fillId="0" borderId="17" xfId="0" applyBorder="1"/>
    <xf numFmtId="0" fontId="20" fillId="2" borderId="18" xfId="0" applyFont="1" applyFill="1" applyBorder="1" applyAlignment="1">
      <alignment horizontal="right"/>
    </xf>
    <xf numFmtId="0" fontId="20" fillId="2" borderId="19" xfId="0" applyFont="1" applyFill="1" applyBorder="1" applyAlignment="1">
      <alignment horizontal="right"/>
    </xf>
    <xf numFmtId="0" fontId="20" fillId="2" borderId="0" xfId="0" applyFont="1" applyFill="1" applyAlignment="1">
      <alignment horizontal="right"/>
    </xf>
    <xf numFmtId="0" fontId="20" fillId="2" borderId="20" xfId="0" applyFont="1" applyFill="1" applyBorder="1" applyAlignment="1">
      <alignment horizontal="right"/>
    </xf>
    <xf numFmtId="0" fontId="1" fillId="2" borderId="18" xfId="0" applyFont="1" applyFill="1" applyBorder="1" applyAlignment="1">
      <alignment horizontal="right"/>
    </xf>
    <xf numFmtId="0" fontId="1" fillId="2" borderId="19" xfId="0" applyFont="1" applyFill="1" applyBorder="1" applyAlignment="1">
      <alignment horizontal="right" wrapText="1"/>
    </xf>
    <xf numFmtId="0" fontId="1" fillId="2" borderId="20" xfId="0" applyFont="1" applyFill="1" applyBorder="1" applyAlignment="1">
      <alignment horizontal="right" wrapText="1"/>
    </xf>
    <xf numFmtId="0" fontId="1" fillId="2" borderId="0" xfId="0" applyFont="1" applyFill="1" applyBorder="1" applyAlignment="1">
      <alignment horizontal="right" wrapText="1"/>
    </xf>
    <xf numFmtId="0" fontId="1" fillId="2" borderId="21" xfId="0" applyFont="1" applyFill="1" applyBorder="1" applyAlignment="1">
      <alignment horizontal="right" wrapText="1"/>
    </xf>
    <xf numFmtId="0" fontId="1" fillId="2" borderId="0" xfId="0" applyFont="1" applyFill="1" applyAlignment="1">
      <alignment horizontal="right" wrapText="1"/>
    </xf>
    <xf numFmtId="0" fontId="1" fillId="2" borderId="18" xfId="0" applyFont="1" applyFill="1" applyBorder="1" applyAlignment="1">
      <alignment horizontal="right" wrapText="1"/>
    </xf>
    <xf numFmtId="167" fontId="0" fillId="6" borderId="0" xfId="0" applyNumberFormat="1" applyFont="1" applyFill="1" applyBorder="1"/>
    <xf numFmtId="9" fontId="7" fillId="3" borderId="0" xfId="5" applyFont="1" applyFill="1"/>
    <xf numFmtId="167" fontId="13" fillId="6" borderId="0" xfId="0" applyNumberFormat="1" applyFont="1" applyFill="1" applyBorder="1"/>
    <xf numFmtId="167" fontId="20" fillId="7" borderId="0" xfId="0" applyNumberFormat="1" applyFont="1" applyFill="1" applyBorder="1"/>
    <xf numFmtId="9" fontId="26" fillId="2" borderId="0" xfId="5" applyFont="1" applyFill="1"/>
    <xf numFmtId="0" fontId="0" fillId="0" borderId="0" xfId="0" applyFont="1" applyFill="1" applyBorder="1"/>
    <xf numFmtId="177" fontId="7" fillId="3" borderId="0" xfId="0" applyNumberFormat="1" applyFont="1" applyFill="1"/>
    <xf numFmtId="0" fontId="0" fillId="6" borderId="0" xfId="0" applyFont="1" applyFill="1" applyBorder="1"/>
    <xf numFmtId="9" fontId="26" fillId="2" borderId="0" xfId="5" applyFont="1" applyFill="1" applyAlignment="1">
      <alignment horizontal="right"/>
    </xf>
    <xf numFmtId="177" fontId="7" fillId="3" borderId="0" xfId="0" applyNumberFormat="1" applyFont="1" applyFill="1" applyAlignment="1">
      <alignment horizontal="right"/>
    </xf>
    <xf numFmtId="178" fontId="7" fillId="3" borderId="0" xfId="0" applyNumberFormat="1" applyFont="1" applyFill="1"/>
    <xf numFmtId="168" fontId="0" fillId="0" borderId="0" xfId="0" applyNumberFormat="1"/>
    <xf numFmtId="0" fontId="2" fillId="0" borderId="17" xfId="0" applyFont="1" applyBorder="1"/>
    <xf numFmtId="0" fontId="3" fillId="2" borderId="21" xfId="0" applyFont="1" applyFill="1" applyBorder="1" applyAlignment="1">
      <alignment horizontal="centerContinuous"/>
    </xf>
    <xf numFmtId="0" fontId="1" fillId="2" borderId="0" xfId="0" applyFont="1" applyFill="1" applyBorder="1" applyAlignment="1">
      <alignment wrapText="1"/>
    </xf>
    <xf numFmtId="0" fontId="1" fillId="2" borderId="21" xfId="0" applyFont="1" applyFill="1" applyBorder="1" applyAlignment="1">
      <alignment horizontal="right"/>
    </xf>
    <xf numFmtId="0" fontId="1" fillId="2" borderId="11" xfId="0" applyFont="1" applyFill="1" applyBorder="1" applyAlignment="1">
      <alignment horizontal="right"/>
    </xf>
    <xf numFmtId="0" fontId="1" fillId="2" borderId="19" xfId="0" applyFont="1" applyFill="1" applyBorder="1" applyAlignment="1">
      <alignment horizontal="right"/>
    </xf>
    <xf numFmtId="0" fontId="1" fillId="2" borderId="19" xfId="0" applyFont="1" applyFill="1" applyBorder="1" applyAlignment="1">
      <alignment wrapText="1"/>
    </xf>
    <xf numFmtId="0" fontId="2" fillId="2" borderId="0" xfId="0" applyFont="1" applyFill="1" applyBorder="1"/>
    <xf numFmtId="0" fontId="10" fillId="2" borderId="0" xfId="0" applyFont="1" applyFill="1" applyAlignment="1">
      <alignment horizontal="center"/>
    </xf>
    <xf numFmtId="0" fontId="27" fillId="0" borderId="0" xfId="0" applyFont="1" applyAlignment="1">
      <alignment horizontal="left" vertical="top" wrapText="1"/>
    </xf>
    <xf numFmtId="0" fontId="20" fillId="2" borderId="4" xfId="0" applyFont="1" applyFill="1" applyBorder="1" applyAlignment="1">
      <alignment horizontal="center"/>
    </xf>
    <xf numFmtId="0" fontId="20" fillId="2" borderId="2" xfId="0" applyFont="1" applyFill="1" applyBorder="1" applyAlignment="1">
      <alignment horizontal="center"/>
    </xf>
    <xf numFmtId="0" fontId="20" fillId="2" borderId="10" xfId="0" applyFont="1" applyFill="1" applyBorder="1" applyAlignment="1">
      <alignment horizontal="center"/>
    </xf>
    <xf numFmtId="0" fontId="1" fillId="2" borderId="4" xfId="0" applyFont="1" applyFill="1" applyBorder="1" applyAlignment="1">
      <alignment horizontal="center"/>
    </xf>
    <xf numFmtId="0" fontId="0" fillId="0" borderId="2" xfId="0" applyBorder="1" applyAlignment="1">
      <alignment horizontal="center"/>
    </xf>
    <xf numFmtId="0" fontId="17" fillId="0" borderId="0" xfId="0" applyFont="1" applyAlignment="1">
      <alignment horizontal="left" vertical="top" wrapText="1"/>
    </xf>
    <xf numFmtId="0" fontId="1" fillId="2" borderId="10" xfId="0" applyFont="1" applyFill="1" applyBorder="1" applyAlignment="1">
      <alignment horizontal="center"/>
    </xf>
    <xf numFmtId="0" fontId="1" fillId="2" borderId="22" xfId="0" applyFont="1" applyFill="1" applyBorder="1" applyAlignment="1">
      <alignment horizontal="center"/>
    </xf>
    <xf numFmtId="0" fontId="1" fillId="2" borderId="2" xfId="0" applyFont="1" applyFill="1" applyBorder="1" applyAlignment="1">
      <alignment horizontal="center"/>
    </xf>
    <xf numFmtId="0" fontId="14" fillId="0" borderId="0" xfId="0" applyFont="1" applyAlignment="1">
      <alignment horizontal="left" vertical="top" wrapText="1" readingOrder="1"/>
    </xf>
  </cellXfs>
  <cellStyles count="6">
    <cellStyle name="%" xfId="1"/>
    <cellStyle name="_Multiple" xfId="4"/>
    <cellStyle name="Normal 12" xfId="2"/>
    <cellStyle name="Normal 2 2" xfId="3"/>
    <cellStyle name="Prozent" xfId="5" builtinId="5"/>
    <cellStyle name="Standard" xfId="0" builtinId="0"/>
  </cellStyles>
  <dxfs count="0"/>
  <tableStyles count="0" defaultTableStyle="TableStyleMedium9" defaultPivotStyle="PivotStyleLight16"/>
  <colors>
    <mruColors>
      <color rgb="FFE95E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3629025</xdr:colOff>
      <xdr:row>6</xdr:row>
      <xdr:rowOff>76200</xdr:rowOff>
    </xdr:from>
    <xdr:to>
      <xdr:col>3</xdr:col>
      <xdr:colOff>2527328</xdr:colOff>
      <xdr:row>11</xdr:row>
      <xdr:rowOff>76200</xdr:rowOff>
    </xdr:to>
    <xdr:pic>
      <xdr:nvPicPr>
        <xdr:cNvPr id="2" name="irc_mi" descr="http://news.bull.com/bulldirect/files/2013/05/Tele_Columbus.jpg"/>
        <xdr:cNvPicPr>
          <a:picLocks noChangeAspect="1" noChangeArrowheads="1"/>
        </xdr:cNvPicPr>
      </xdr:nvPicPr>
      <xdr:blipFill>
        <a:blip xmlns:r="http://schemas.openxmlformats.org/officeDocument/2006/relationships" r:embed="rId1"/>
        <a:srcRect/>
        <a:stretch>
          <a:fillRect/>
        </a:stretch>
      </xdr:blipFill>
      <xdr:spPr bwMode="auto">
        <a:xfrm>
          <a:off x="3990975" y="1143000"/>
          <a:ext cx="4737128" cy="8096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7/Group/Comparison%20Sheet_Group_20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EXCELDAT\Treasury\Darlehen%20&amp;%20Banken\Orion%20Cable%20Gruppe%20Darlehen\Darlehen%202014\TC%20Gruppe_03_2014%20f&#252;r%20Q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XCELDAT\Investor%20Relations\Finanzberichte\2014\Reporting%20TC\Comparison%20Sheet%20201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Primacom/Comparison%20Sheet%202015_Primaco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Pro%20Forma/20160428_Pro%20Forma%20Group_konsolidier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6/Group/Comparison%20Sheet_Group_2016_pro%20form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6/Group/Comparison%20Sheet_Group_201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03.15/Balance%20sheet,%20CF%20-%202015-03%20March%20Reporting.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06.15/Balance%20sheet,%20CF%20-%202015-06%20June%20Reporting.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Konzernkonsolidierung/Ber_Konzern%20ab%202016/2016/IFRS%20Cash%20Flow%20Konzern/CF%20TC%20Konzern_Q1%202016_Stand%2009.05.2016_IK.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Konzernkonsolidierung/Ber_Konzern%20ab%202016/2016/IFRS%20Cash%20Flow%20Konzern/CF%20TC%20Konzern_Q2%202016_Stand%2011.08.2016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EXCELDAT\Investor%20Relations\Finanzberichte\2014\Reporting%20TC\12-2015_BS%20PL%20CF%20f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Konzernkonsolidierung/Ber_Konzern%20ab%202016/2016/IFRS%20Cash%20Flow%20Konzern/CF%20TC%20Konzern_Q3%202016_Stand%2010.11.201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6/Group/12.16/CF%20TC%20Konzern_Q4%202016_Stand%2004.05.2017_IK.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F%20TC%20Konzern_Q4%202016_Stand%2004.05.2017_IK.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Konzernkonsolidierung/Projekte/Kapitalerh&#246;hung/Unterlagen%20Ege%2020151026/300%20ENGAGEMENT%20DELIVERY%20&amp;%20WORKFILES/310%20Review%20-%20Pro%20Forma%20Financials/20151018_ProFormasTC_IFRS_v20%201%20slfa%20switch_mit%20Repay%20SLFA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Toolkit%20for%20analysts%202015_Q3_preliminary%202015111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TCPC/151019%20Tele%20Columbus%20Financials%20and%20Operational%20data_Q2_FY_2015_incl.%20pro%20forma%20TC_primaco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03.15/&#220;berleitung%20IFRS%20Bilanz%20in%20Reporting%20Bilanz%20March%20201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06.15/&#220;berleitung%20IFRS%20Bilanz%20in%20Reporting%20Bilanz%20Juni%20201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TCPC/09.15/TCPC_Balance%20sheet,%20CF%20-%202015-09%20September%20Report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trolling_Reporting/Reporting/Finanzberichte/Unternehmensberichte/2015/TCPC/12.15/TCPCPep_Balance%20sheet,%20CF%20-%202015-12%20Dezember%20Reportin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onzernkonsolidierung/Ber_Konzern%20ab%202016/2016/IFRS%20IDL%20Bericht%20Group/170510-IDL%20Bericht_Group_12.2016_mit%20und%20ohne%20Kontenspli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onzernkonsolidierung/Ber_Konzern%20ab%202016/2017/IFRS%20IDL%20Bericht%20Group/170517-IDL%20Bericht_Group_03.2017_mit%20und%20ohne%20Kontenspli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EXCELDAT\Ber_Konzern%202014\IFRS\IFRS-Bilanz_Dezember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Output -&gt;"/>
      <sheetName val="Monatswerte"/>
      <sheetName val="Quartalswerte"/>
      <sheetName val="Jan"/>
      <sheetName val="Feb"/>
      <sheetName val="Mar"/>
      <sheetName val="Apr"/>
      <sheetName val="May"/>
      <sheetName val="Jun"/>
      <sheetName val="Jul"/>
      <sheetName val="Aug"/>
      <sheetName val="Sep"/>
      <sheetName val="Oct"/>
      <sheetName val="Nov"/>
      <sheetName val="Dec"/>
      <sheetName val="Input -&gt;"/>
      <sheetName val="Stammdaten"/>
      <sheetName val="IDL-Abzüge"/>
      <sheetName val="Forecast"/>
      <sheetName val="Budget"/>
      <sheetName val="Monatswerte VJ"/>
      <sheetName val="Act. vs re-allocated Budget"/>
    </sheetNames>
    <sheetDataSet>
      <sheetData sheetId="0"/>
      <sheetData sheetId="1"/>
      <sheetData sheetId="2"/>
      <sheetData sheetId="3">
        <row r="10">
          <cell r="K10">
            <v>60683.161140000004</v>
          </cell>
        </row>
        <row r="18">
          <cell r="K18">
            <v>35217.9447</v>
          </cell>
        </row>
        <row r="23">
          <cell r="K23">
            <v>9132.7771899999989</v>
          </cell>
        </row>
        <row r="24">
          <cell r="K24">
            <v>3523.0026600000001</v>
          </cell>
        </row>
        <row r="25">
          <cell r="K25">
            <v>4828.7336599999999</v>
          </cell>
        </row>
        <row r="26">
          <cell r="K26">
            <v>7627.0581199999997</v>
          </cell>
        </row>
        <row r="32">
          <cell r="K32">
            <v>2033.17714</v>
          </cell>
        </row>
        <row r="33">
          <cell r="K33">
            <v>4877.8638699999992</v>
          </cell>
        </row>
        <row r="47">
          <cell r="K47">
            <v>-12978.205760000003</v>
          </cell>
        </row>
        <row r="77">
          <cell r="K77">
            <v>-35786.190289999999</v>
          </cell>
        </row>
        <row r="82">
          <cell r="K82">
            <v>-18534.446960000001</v>
          </cell>
        </row>
        <row r="86">
          <cell r="K86">
            <v>-12513.79459</v>
          </cell>
        </row>
        <row r="93">
          <cell r="K93">
            <v>-2367.7559099999999</v>
          </cell>
        </row>
        <row r="109">
          <cell r="K109">
            <v>-4549.9254300000002</v>
          </cell>
        </row>
        <row r="114">
          <cell r="K114">
            <v>-43052.868560000003</v>
          </cell>
        </row>
        <row r="125">
          <cell r="K125">
            <v>-865.92131000000006</v>
          </cell>
        </row>
        <row r="129">
          <cell r="K129">
            <v>-663.89485000000002</v>
          </cell>
        </row>
      </sheetData>
      <sheetData sheetId="4"/>
      <sheetData sheetId="5"/>
      <sheetData sheetId="6">
        <row r="30">
          <cell r="M30">
            <v>0</v>
          </cell>
        </row>
        <row r="142">
          <cell r="N142">
            <v>0</v>
          </cell>
        </row>
        <row r="143">
          <cell r="N143">
            <v>24.294689999999999</v>
          </cell>
        </row>
        <row r="144">
          <cell r="N144">
            <v>-14751.683220000001</v>
          </cell>
        </row>
        <row r="145">
          <cell r="N145">
            <v>-1174.4199799999999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lehensübersicht"/>
      <sheetName val="ZF Verb. KI"/>
      <sheetName val="TC-Gruppe ggü. TC Mgmt"/>
      <sheetName val="TC-Cashgruppe ggü. KI"/>
      <sheetName val="Minorities ggü. KI"/>
      <sheetName val="IC in TC-Gruppe"/>
      <sheetName val="ggü. VW Bank einzeln"/>
      <sheetName val="Verb. Verpr. KonzBilanz"/>
      <sheetName val="Zinsaufw. Verpr. KonzGuV"/>
      <sheetName val="Daten KonzBericht"/>
      <sheetName val="Tabelle1"/>
    </sheetNames>
    <sheetDataSet>
      <sheetData sheetId="0" refreshError="1"/>
      <sheetData sheetId="1" refreshError="1"/>
      <sheetData sheetId="2" refreshError="1">
        <row r="22">
          <cell r="H22">
            <v>6514.5100454321528</v>
          </cell>
        </row>
        <row r="25">
          <cell r="H25">
            <v>6797749.6126248557</v>
          </cell>
        </row>
        <row r="33">
          <cell r="H33">
            <v>685.73790864182638</v>
          </cell>
        </row>
        <row r="36">
          <cell r="H36">
            <v>715552.60032190569</v>
          </cell>
        </row>
        <row r="44">
          <cell r="H44">
            <v>1714.3447426523267</v>
          </cell>
        </row>
        <row r="47">
          <cell r="H47">
            <v>1788881.4705937325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ember"/>
      <sheetName val="Dezember (standalone)"/>
      <sheetName val="November"/>
      <sheetName val="November (standalone)"/>
      <sheetName val="Oktober"/>
      <sheetName val="Oktober (standalone)"/>
      <sheetName val="September"/>
      <sheetName val="September (standalone)"/>
      <sheetName val="August"/>
      <sheetName val="August (standalone)"/>
      <sheetName val="Juli"/>
      <sheetName val="Juli (standalone)"/>
      <sheetName val="Juni"/>
      <sheetName val="Juni (standalone)"/>
      <sheetName val="Mai"/>
      <sheetName val="Mai (standalone)"/>
      <sheetName val="April"/>
      <sheetName val="April (standalone)"/>
      <sheetName val="März"/>
      <sheetName val="März (standalone)"/>
      <sheetName val="Februar"/>
      <sheetName val="Februar (standalone)"/>
      <sheetName val="Januar"/>
      <sheetName val="Januar (standalone)"/>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53">
          <cell r="Z53">
            <v>32809.730810000001</v>
          </cell>
        </row>
        <row r="167">
          <cell r="AA167">
            <v>20901.61710955267</v>
          </cell>
        </row>
      </sheetData>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ember_Group"/>
      <sheetName val="Dezember"/>
      <sheetName val="November_Group"/>
      <sheetName val="November"/>
      <sheetName val="Oktober_Group"/>
      <sheetName val="Oktober"/>
      <sheetName val="September_Group"/>
      <sheetName val="September"/>
      <sheetName val="August"/>
      <sheetName val="Juli"/>
      <sheetName val="Juni"/>
      <sheetName val="Mai"/>
      <sheetName val="April"/>
      <sheetName val="März"/>
      <sheetName val="Februar"/>
      <sheetName val="Januar"/>
      <sheetName val="Monatswerte"/>
      <sheetName val="Dez 2014"/>
      <sheetName val="Nov 2014 "/>
    </sheetNames>
    <sheetDataSet>
      <sheetData sheetId="0"/>
      <sheetData sheetId="1">
        <row r="53">
          <cell r="X53">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67">
          <cell r="I167">
            <v>5535.8070400000124</v>
          </cell>
          <cell r="J167">
            <v>4231.4614500000071</v>
          </cell>
          <cell r="K167">
            <v>5343.8528900000101</v>
          </cell>
          <cell r="L167">
            <v>5186.4586099999988</v>
          </cell>
          <cell r="M167">
            <v>5266.96666</v>
          </cell>
          <cell r="N167">
            <v>5270.0642199999947</v>
          </cell>
          <cell r="O167">
            <v>4872.795320000012</v>
          </cell>
          <cell r="P167">
            <v>5326.4600199999977</v>
          </cell>
          <cell r="Q167">
            <v>5197.3266200000035</v>
          </cell>
          <cell r="R167">
            <v>5153.7121099999804</v>
          </cell>
        </row>
      </sheetData>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ARPU ANALYSE"/>
      <sheetName val="Deltaanalyse"/>
      <sheetName val="Pro Formas 2015 TCPCPEP"/>
      <sheetName val="AAA-&gt;"/>
      <sheetName val="Adj. Nassauische TC"/>
      <sheetName val="TC TK"/>
      <sheetName val="PC TK"/>
      <sheetName val="Pep TK"/>
      <sheetName val="Konso TC mit PC"/>
      <sheetName val="Konso HL komm mit TCPC"/>
      <sheetName val="Konso TCPCPEP"/>
      <sheetName val="Adj. PA Pep"/>
      <sheetName val="Adj. PA PC"/>
      <sheetName val="Adj. Freitag&amp;ERP PC"/>
      <sheetName val="&lt;-BBB"/>
      <sheetName val="12_5_1"/>
      <sheetName val="Tabelle1"/>
      <sheetName val="PC Adj."/>
      <sheetName val="Forecasts -&gt;"/>
      <sheetName val="TC FC"/>
      <sheetName val="PC FC"/>
      <sheetName val="PEP FC"/>
      <sheetName val="PEP urspr. FC"/>
      <sheetName val="Total Group TC&amp;PC&amp;PEP"/>
      <sheetName val="Mappings -&gt;"/>
      <sheetName val="Mapping Primacom - TC"/>
      <sheetName val="Mapping Pepcom  - TC"/>
      <sheetName val="Stammdaten"/>
      <sheetName val="Input -&gt;"/>
      <sheetName val="Adj. Personalaufwand_1"/>
      <sheetName val="Adj. Personalaufwand_2"/>
      <sheetName val="Monatswerte VJ-TC"/>
      <sheetName val="Monatswerte VJ-PC"/>
      <sheetName val="Monatswerte TCPC Jan-Nov15"/>
      <sheetName val="Konso TCPC"/>
      <sheetName val="Dezember 15"/>
      <sheetName val="Konsolidierung Pepcom MTD"/>
      <sheetName val="Konsolidierung Pepcom YTD"/>
      <sheetName val="Monatswerte VJ TCPC"/>
      <sheetName val="Old-&gt;"/>
      <sheetName val="Capex YTD"/>
      <sheetName val="Check IDL"/>
    </sheetNames>
    <sheetDataSet>
      <sheetData sheetId="0" refreshError="1"/>
      <sheetData sheetId="1" refreshError="1"/>
      <sheetData sheetId="2" refreshError="1"/>
      <sheetData sheetId="3" refreshError="1">
        <row r="100">
          <cell r="AK100">
            <v>233797.59827759559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Output -&gt;"/>
      <sheetName val="Monatswerte"/>
      <sheetName val="Quartalswerte"/>
      <sheetName val="Jan"/>
      <sheetName val="Feb"/>
      <sheetName val="Mar"/>
      <sheetName val="Apr"/>
      <sheetName val="May"/>
      <sheetName val="Jun"/>
      <sheetName val="Jul"/>
      <sheetName val="Aug"/>
      <sheetName val="Sep"/>
      <sheetName val="Oct"/>
      <sheetName val="Nov"/>
      <sheetName val="Dec"/>
      <sheetName val="Input -&gt;"/>
      <sheetName val="Stammdaten"/>
      <sheetName val="IDL-Abzüge"/>
      <sheetName val="Forecast"/>
      <sheetName val="Budget"/>
      <sheetName val="Monatswerte VJ"/>
      <sheetName val="Act. vs re-allocated Budget"/>
    </sheetNames>
    <sheetDataSet>
      <sheetData sheetId="0" refreshError="1"/>
      <sheetData sheetId="1" refreshError="1"/>
      <sheetData sheetId="2">
        <row r="100">
          <cell r="N100">
            <v>17991.054285675942</v>
          </cell>
          <cell r="O100">
            <v>18118.510114291883</v>
          </cell>
          <cell r="P100">
            <v>21555.99816112046</v>
          </cell>
          <cell r="Q100">
            <v>19044.568601133222</v>
          </cell>
          <cell r="R100">
            <v>19006.925606754805</v>
          </cell>
          <cell r="S100">
            <v>21767.98284272727</v>
          </cell>
          <cell r="T100">
            <v>19500.932412727285</v>
          </cell>
          <cell r="U100">
            <v>20826.339422727222</v>
          </cell>
          <cell r="V100">
            <v>24396.62353999999</v>
          </cell>
        </row>
      </sheetData>
      <sheetData sheetId="3">
        <row r="10">
          <cell r="AA10">
            <v>64995.260360000015</v>
          </cell>
        </row>
      </sheetData>
      <sheetData sheetId="4" refreshError="1"/>
      <sheetData sheetId="5" refreshError="1"/>
      <sheetData sheetId="6">
        <row r="10">
          <cell r="N10">
            <v>66294.804319999996</v>
          </cell>
        </row>
      </sheetData>
      <sheetData sheetId="7" refreshError="1"/>
      <sheetData sheetId="8" refreshError="1"/>
      <sheetData sheetId="9">
        <row r="10">
          <cell r="P10">
            <v>135741.17844012746</v>
          </cell>
        </row>
      </sheetData>
      <sheetData sheetId="10" refreshError="1"/>
      <sheetData sheetId="11" refreshError="1"/>
      <sheetData sheetId="12">
        <row r="30">
          <cell r="M30">
            <v>0</v>
          </cell>
        </row>
      </sheetData>
      <sheetData sheetId="13" refreshError="1"/>
      <sheetData sheetId="14" refreshError="1"/>
      <sheetData sheetId="15">
        <row r="30">
          <cell r="M30">
            <v>0</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Output -&gt;"/>
      <sheetName val="Monatswerte"/>
      <sheetName val="Jan"/>
      <sheetName val="Feb"/>
      <sheetName val="Mar"/>
      <sheetName val="Apr"/>
      <sheetName val="May"/>
      <sheetName val="Jun"/>
      <sheetName val="Jul"/>
      <sheetName val="Aug"/>
      <sheetName val="Sep"/>
      <sheetName val="Oct"/>
      <sheetName val="Nov"/>
      <sheetName val="Dec"/>
      <sheetName val="Input -&gt;"/>
      <sheetName val="Stammdaten"/>
      <sheetName val="IDL-Abzüge"/>
      <sheetName val="Forecast"/>
      <sheetName val="Budget"/>
      <sheetName val="Monatswerte VJ"/>
      <sheetName val="Okt"/>
    </sheetNames>
    <sheetDataSet>
      <sheetData sheetId="0" refreshError="1"/>
      <sheetData sheetId="1" refreshError="1"/>
      <sheetData sheetId="2" refreshError="1">
        <row r="100">
          <cell r="N100">
            <v>7780.4092183151533</v>
          </cell>
          <cell r="O100">
            <v>8351.9656169311111</v>
          </cell>
          <cell r="P100">
            <v>11557.620433759681</v>
          </cell>
          <cell r="Q100">
            <v>7868.9197737724644</v>
          </cell>
          <cell r="R100">
            <v>13281.688664027533</v>
          </cell>
          <cell r="S100">
            <v>15755.240189999997</v>
          </cell>
          <cell r="T100">
            <v>13229.353870000014</v>
          </cell>
          <cell r="U100">
            <v>14789.817529999946</v>
          </cell>
          <cell r="V100">
            <v>23870.771949999988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 val="Cash Flow neu"/>
      <sheetName val="Cash Flow Q1"/>
    </sheetNames>
    <sheetDataSet>
      <sheetData sheetId="0"/>
      <sheetData sheetId="1"/>
      <sheetData sheetId="2"/>
      <sheetData sheetId="3">
        <row r="8">
          <cell r="G8">
            <v>8528.0357899999999</v>
          </cell>
          <cell r="I8">
            <v>7170</v>
          </cell>
        </row>
        <row r="9">
          <cell r="G9">
            <v>11549.21809</v>
          </cell>
          <cell r="I9">
            <v>14086</v>
          </cell>
        </row>
        <row r="11">
          <cell r="G11">
            <v>0</v>
          </cell>
          <cell r="I11">
            <v>0</v>
          </cell>
        </row>
        <row r="12">
          <cell r="G12">
            <v>-726.14009999999996</v>
          </cell>
          <cell r="I12">
            <v>-193.95895999999996</v>
          </cell>
        </row>
        <row r="13">
          <cell r="G13">
            <v>-29930.507180000001</v>
          </cell>
          <cell r="I13">
            <v>-6466.4773799999994</v>
          </cell>
        </row>
        <row r="14">
          <cell r="G14">
            <v>-725.74098594114184</v>
          </cell>
          <cell r="I14">
            <v>-12000.308688282919</v>
          </cell>
        </row>
        <row r="15">
          <cell r="G15">
            <v>-4273.9625800000003</v>
          </cell>
          <cell r="I15">
            <v>-976.16200000000003</v>
          </cell>
        </row>
        <row r="19">
          <cell r="G19">
            <v>875.19847000000004</v>
          </cell>
          <cell r="I19">
            <v>582.81295999999998</v>
          </cell>
        </row>
        <row r="20">
          <cell r="G20">
            <v>-9007.0804700000135</v>
          </cell>
          <cell r="I20">
            <v>-3320.7650316630547</v>
          </cell>
        </row>
        <row r="21">
          <cell r="G21">
            <v>-2745.9692500000001</v>
          </cell>
          <cell r="I21">
            <v>-1178.5</v>
          </cell>
        </row>
        <row r="23">
          <cell r="G23">
            <v>1.1330799999999999</v>
          </cell>
          <cell r="I23">
            <v>15.700799999999999</v>
          </cell>
        </row>
        <row r="25">
          <cell r="G25">
            <v>-2031.0436499999998</v>
          </cell>
          <cell r="I25">
            <v>0</v>
          </cell>
        </row>
        <row r="29">
          <cell r="G29">
            <v>0</v>
          </cell>
          <cell r="I29">
            <v>-1683.7159999999999</v>
          </cell>
        </row>
        <row r="30">
          <cell r="G30">
            <v>-10378.737890000009</v>
          </cell>
          <cell r="I30">
            <v>0</v>
          </cell>
        </row>
        <row r="31">
          <cell r="G31">
            <v>-1506.6255005714293</v>
          </cell>
          <cell r="I31">
            <v>-1467.0160000000001</v>
          </cell>
        </row>
        <row r="32">
          <cell r="G32">
            <v>0</v>
          </cell>
          <cell r="I32">
            <v>0</v>
          </cell>
        </row>
        <row r="33">
          <cell r="G33">
            <v>375032.52268702269</v>
          </cell>
          <cell r="I33">
            <v>0</v>
          </cell>
        </row>
        <row r="34">
          <cell r="G34">
            <v>-640568.32774951006</v>
          </cell>
          <cell r="I34">
            <v>-620.68108005408567</v>
          </cell>
        </row>
        <row r="35">
          <cell r="G35">
            <v>-3607.8448810000273</v>
          </cell>
          <cell r="I35">
            <v>-11846.157999999999</v>
          </cell>
        </row>
        <row r="36">
          <cell r="G36">
            <v>366666.67</v>
          </cell>
          <cell r="I36">
            <v>0</v>
          </cell>
        </row>
        <row r="43">
          <cell r="G43">
            <v>-20</v>
          </cell>
          <cell r="I43">
            <v>359.01</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 val="Cash Flow neu"/>
      <sheetName val="Cash Flow HJ1"/>
    </sheetNames>
    <sheetDataSet>
      <sheetData sheetId="0"/>
      <sheetData sheetId="1"/>
      <sheetData sheetId="2"/>
      <sheetData sheetId="3">
        <row r="8">
          <cell r="G8">
            <v>22093</v>
          </cell>
          <cell r="I8">
            <v>17404</v>
          </cell>
        </row>
        <row r="9">
          <cell r="G9">
            <v>23528</v>
          </cell>
          <cell r="I9">
            <v>26455</v>
          </cell>
        </row>
        <row r="11">
          <cell r="G11">
            <v>0</v>
          </cell>
          <cell r="I11">
            <v>0</v>
          </cell>
        </row>
        <row r="12">
          <cell r="G12">
            <v>-719</v>
          </cell>
          <cell r="I12">
            <v>-10</v>
          </cell>
        </row>
        <row r="13">
          <cell r="G13">
            <v>-12578</v>
          </cell>
          <cell r="I13">
            <v>-13317</v>
          </cell>
        </row>
        <row r="14">
          <cell r="G14">
            <v>-19885</v>
          </cell>
          <cell r="I14">
            <v>-10556</v>
          </cell>
        </row>
        <row r="15">
          <cell r="G15">
            <v>-5258</v>
          </cell>
          <cell r="I15">
            <v>-3099</v>
          </cell>
        </row>
        <row r="19">
          <cell r="G19">
            <v>1293</v>
          </cell>
          <cell r="I19">
            <v>424</v>
          </cell>
        </row>
        <row r="20">
          <cell r="G20">
            <v>-20839</v>
          </cell>
          <cell r="I20">
            <v>-10891</v>
          </cell>
        </row>
        <row r="21">
          <cell r="G21">
            <v>-6090</v>
          </cell>
          <cell r="I21">
            <v>-3430</v>
          </cell>
        </row>
        <row r="22">
          <cell r="G22">
            <v>-33.300000000000011</v>
          </cell>
        </row>
        <row r="23">
          <cell r="G23">
            <v>10</v>
          </cell>
          <cell r="I23">
            <v>14</v>
          </cell>
        </row>
        <row r="25">
          <cell r="G25">
            <v>-9400</v>
          </cell>
          <cell r="I25">
            <v>0</v>
          </cell>
        </row>
        <row r="29">
          <cell r="G29">
            <v>0</v>
          </cell>
          <cell r="I29">
            <v>-1684</v>
          </cell>
        </row>
        <row r="30">
          <cell r="G30">
            <v>-10188</v>
          </cell>
          <cell r="I30">
            <v>0</v>
          </cell>
        </row>
        <row r="31">
          <cell r="G31">
            <v>-3046</v>
          </cell>
          <cell r="I31">
            <v>-2853</v>
          </cell>
        </row>
        <row r="32">
          <cell r="G32">
            <v>-1225</v>
          </cell>
          <cell r="I32">
            <v>-1225</v>
          </cell>
        </row>
        <row r="33">
          <cell r="G33">
            <v>375033</v>
          </cell>
          <cell r="I33">
            <v>0</v>
          </cell>
        </row>
        <row r="34">
          <cell r="G34">
            <v>-641375</v>
          </cell>
          <cell r="I34">
            <v>-1229</v>
          </cell>
        </row>
        <row r="35">
          <cell r="G35">
            <v>-8743</v>
          </cell>
          <cell r="I35">
            <v>-15786</v>
          </cell>
        </row>
        <row r="36">
          <cell r="G36">
            <v>366667</v>
          </cell>
          <cell r="I36">
            <v>0</v>
          </cell>
        </row>
        <row r="43">
          <cell r="G43">
            <v>3972.8320600000006</v>
          </cell>
          <cell r="I43">
            <v>359.01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Q1'16"/>
      <sheetName val="CF  Q1'16"/>
      <sheetName val="März 2016"/>
      <sheetName val="Dezember 2015"/>
    </sheetNames>
    <sheetDataSet>
      <sheetData sheetId="0">
        <row r="12">
          <cell r="G12">
            <v>6331.3444700000027</v>
          </cell>
        </row>
        <row r="13">
          <cell r="G13">
            <v>39728.087780000002</v>
          </cell>
        </row>
        <row r="14">
          <cell r="G14">
            <v>-1.0000001639127731E-5</v>
          </cell>
        </row>
        <row r="16">
          <cell r="G16">
            <v>-132.87776000000002</v>
          </cell>
        </row>
        <row r="18">
          <cell r="G18">
            <v>-1702.61742</v>
          </cell>
        </row>
        <row r="19">
          <cell r="G19">
            <v>-8581.739709999998</v>
          </cell>
        </row>
        <row r="20">
          <cell r="G20">
            <v>-1532.9582100000005</v>
          </cell>
        </row>
        <row r="22">
          <cell r="G22">
            <v>-12094.497986351806</v>
          </cell>
        </row>
        <row r="23">
          <cell r="G23">
            <v>151.20786000002735</v>
          </cell>
        </row>
        <row r="24">
          <cell r="G24">
            <v>13164.488870000001</v>
          </cell>
        </row>
        <row r="25">
          <cell r="G25">
            <v>-1409.9582800000001</v>
          </cell>
        </row>
        <row r="29">
          <cell r="G29">
            <v>46.646128015011548</v>
          </cell>
        </row>
        <row r="30">
          <cell r="G30">
            <v>-13842.090038014907</v>
          </cell>
        </row>
        <row r="31">
          <cell r="G31">
            <v>-4073.7305399999991</v>
          </cell>
        </row>
        <row r="32">
          <cell r="G32">
            <v>0</v>
          </cell>
        </row>
        <row r="33">
          <cell r="G33">
            <v>22.641380000000005</v>
          </cell>
        </row>
        <row r="35">
          <cell r="G35">
            <v>0</v>
          </cell>
        </row>
        <row r="39">
          <cell r="G39">
            <v>0</v>
          </cell>
        </row>
        <row r="40">
          <cell r="G40">
            <v>0</v>
          </cell>
        </row>
        <row r="41">
          <cell r="G41">
            <v>-1650.0171366983409</v>
          </cell>
        </row>
        <row r="42">
          <cell r="G42">
            <v>0</v>
          </cell>
        </row>
        <row r="43">
          <cell r="G43">
            <v>0</v>
          </cell>
        </row>
        <row r="44">
          <cell r="G44">
            <v>-41260.020541924467</v>
          </cell>
        </row>
        <row r="45">
          <cell r="G45">
            <v>-20645.570835025334</v>
          </cell>
        </row>
        <row r="46">
          <cell r="G46">
            <v>0</v>
          </cell>
        </row>
        <row r="47">
          <cell r="G47">
            <v>0</v>
          </cell>
        </row>
        <row r="54">
          <cell r="G54">
            <v>0</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Q2'16"/>
      <sheetName val="CF  Q2'16"/>
      <sheetName val="Juni 2016"/>
      <sheetName val="Dezember 2015"/>
    </sheetNames>
    <sheetDataSet>
      <sheetData sheetId="0">
        <row r="12">
          <cell r="G12">
            <v>12658.967299999995</v>
          </cell>
        </row>
        <row r="13">
          <cell r="G13">
            <v>79733.038489999992</v>
          </cell>
        </row>
        <row r="14">
          <cell r="G14">
            <v>399.99998999999838</v>
          </cell>
        </row>
        <row r="16">
          <cell r="G16">
            <v>-227.96605</v>
          </cell>
        </row>
        <row r="18">
          <cell r="G18">
            <v>-1100.5316400000006</v>
          </cell>
        </row>
        <row r="19">
          <cell r="G19">
            <v>-11917.21931</v>
          </cell>
        </row>
        <row r="20">
          <cell r="G20">
            <v>-1147.9953700000001</v>
          </cell>
        </row>
        <row r="22">
          <cell r="G22">
            <v>-11918.530097697629</v>
          </cell>
        </row>
        <row r="23">
          <cell r="G23">
            <v>1644.767239999989</v>
          </cell>
        </row>
        <row r="24">
          <cell r="G24">
            <v>8822.4276399999981</v>
          </cell>
        </row>
        <row r="25">
          <cell r="G25">
            <v>-3194.5526</v>
          </cell>
        </row>
        <row r="29">
          <cell r="G29">
            <v>1047.8573080150261</v>
          </cell>
        </row>
        <row r="30">
          <cell r="G30">
            <v>-33857.771868014977</v>
          </cell>
        </row>
        <row r="31">
          <cell r="G31">
            <v>-11080.139020000004</v>
          </cell>
        </row>
        <row r="32">
          <cell r="G32">
            <v>-55.2</v>
          </cell>
        </row>
        <row r="33">
          <cell r="G33">
            <v>21.765789999999978</v>
          </cell>
        </row>
        <row r="35">
          <cell r="G35">
            <v>0</v>
          </cell>
        </row>
        <row r="39">
          <cell r="G39">
            <v>0</v>
          </cell>
        </row>
        <row r="40">
          <cell r="G40">
            <v>0</v>
          </cell>
        </row>
        <row r="41">
          <cell r="G41">
            <v>-3235.1786233338594</v>
          </cell>
        </row>
        <row r="42">
          <cell r="G42">
            <v>-1225</v>
          </cell>
        </row>
        <row r="43">
          <cell r="G43">
            <v>125000</v>
          </cell>
        </row>
        <row r="44">
          <cell r="G44">
            <v>-159450.6770247184</v>
          </cell>
        </row>
        <row r="45">
          <cell r="G45">
            <v>-28670.174214249997</v>
          </cell>
        </row>
        <row r="46">
          <cell r="G46">
            <v>0</v>
          </cell>
        </row>
        <row r="47">
          <cell r="G47">
            <v>0</v>
          </cell>
        </row>
        <row r="54">
          <cell r="G54">
            <v>0</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
      <sheetName val="BS"/>
      <sheetName val="CF"/>
    </sheetNames>
    <sheetDataSet>
      <sheetData sheetId="0" refreshError="1"/>
      <sheetData sheetId="1" refreshError="1">
        <row r="9">
          <cell r="G9">
            <v>209923</v>
          </cell>
        </row>
        <row r="10">
          <cell r="G10">
            <v>381821</v>
          </cell>
        </row>
        <row r="11">
          <cell r="G11">
            <v>8</v>
          </cell>
        </row>
        <row r="12">
          <cell r="G12">
            <v>276</v>
          </cell>
        </row>
        <row r="13">
          <cell r="G13">
            <v>0</v>
          </cell>
        </row>
        <row r="14">
          <cell r="G14">
            <v>1148</v>
          </cell>
        </row>
        <row r="15">
          <cell r="G15">
            <v>72</v>
          </cell>
        </row>
        <row r="19">
          <cell r="G19">
            <v>3342</v>
          </cell>
        </row>
        <row r="20">
          <cell r="G20">
            <v>19115</v>
          </cell>
        </row>
        <row r="21">
          <cell r="G21">
            <v>3129</v>
          </cell>
        </row>
        <row r="22">
          <cell r="G22">
            <v>4662</v>
          </cell>
        </row>
        <row r="23">
          <cell r="G23">
            <v>13082</v>
          </cell>
        </row>
        <row r="24">
          <cell r="G24">
            <v>457</v>
          </cell>
        </row>
        <row r="25">
          <cell r="G25">
            <v>24441</v>
          </cell>
        </row>
        <row r="26">
          <cell r="G26">
            <v>5690</v>
          </cell>
        </row>
        <row r="34">
          <cell r="G34">
            <v>-107316</v>
          </cell>
        </row>
        <row r="36">
          <cell r="G36">
            <v>10615</v>
          </cell>
        </row>
        <row r="37">
          <cell r="G37">
            <v>11883</v>
          </cell>
        </row>
        <row r="38">
          <cell r="G38">
            <v>640547</v>
          </cell>
        </row>
        <row r="39">
          <cell r="G39">
            <v>0</v>
          </cell>
        </row>
        <row r="40">
          <cell r="G40">
            <v>33890</v>
          </cell>
        </row>
        <row r="41">
          <cell r="G41">
            <v>933</v>
          </cell>
        </row>
        <row r="45">
          <cell r="G45">
            <v>7466</v>
          </cell>
        </row>
        <row r="46">
          <cell r="G46">
            <v>2626</v>
          </cell>
        </row>
        <row r="47">
          <cell r="G47">
            <v>41025</v>
          </cell>
        </row>
        <row r="48">
          <cell r="G48">
            <v>2559</v>
          </cell>
        </row>
        <row r="49">
          <cell r="G49">
            <v>255</v>
          </cell>
        </row>
        <row r="50">
          <cell r="G50">
            <v>12565</v>
          </cell>
        </row>
        <row r="51">
          <cell r="G51">
            <v>5801</v>
          </cell>
        </row>
        <row r="52">
          <cell r="G52">
            <v>4317</v>
          </cell>
        </row>
      </sheetData>
      <sheetData sheetId="2" refreshError="1">
        <row r="8">
          <cell r="E8">
            <v>33365</v>
          </cell>
        </row>
        <row r="9">
          <cell r="E9">
            <v>50789</v>
          </cell>
        </row>
        <row r="11">
          <cell r="E11">
            <v>-12</v>
          </cell>
        </row>
        <row r="12">
          <cell r="E12">
            <v>-1480</v>
          </cell>
        </row>
        <row r="13">
          <cell r="E13">
            <v>-14362</v>
          </cell>
        </row>
        <row r="14">
          <cell r="E14">
            <v>-12618</v>
          </cell>
        </row>
        <row r="15">
          <cell r="E15">
            <v>-2739</v>
          </cell>
        </row>
        <row r="19">
          <cell r="E19">
            <v>3235</v>
          </cell>
        </row>
        <row r="20">
          <cell r="E20">
            <v>-35911</v>
          </cell>
        </row>
        <row r="21">
          <cell r="E21">
            <v>-7086</v>
          </cell>
        </row>
        <row r="23">
          <cell r="E23">
            <v>112</v>
          </cell>
        </row>
        <row r="24">
          <cell r="E24">
            <v>-10614</v>
          </cell>
        </row>
        <row r="25">
          <cell r="E25">
            <v>30</v>
          </cell>
        </row>
        <row r="29">
          <cell r="E29">
            <v>-1684</v>
          </cell>
        </row>
        <row r="30">
          <cell r="E30">
            <v>-6112</v>
          </cell>
        </row>
        <row r="31">
          <cell r="E31">
            <v>-3065</v>
          </cell>
        </row>
        <row r="32">
          <cell r="E32">
            <v>78</v>
          </cell>
        </row>
        <row r="33">
          <cell r="E33">
            <v>-2886</v>
          </cell>
        </row>
        <row r="42">
          <cell r="E42">
            <v>357</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Q3'16"/>
      <sheetName val="CF Q3'16"/>
      <sheetName val="September 2016"/>
      <sheetName val="Dezember 2015"/>
      <sheetName val="Tabelle1"/>
    </sheetNames>
    <sheetDataSet>
      <sheetData sheetId="0">
        <row r="12">
          <cell r="G12">
            <v>26318.615189999997</v>
          </cell>
        </row>
        <row r="13">
          <cell r="G13">
            <v>123320.91887000001</v>
          </cell>
        </row>
        <row r="14">
          <cell r="G14">
            <v>599.99997999999675</v>
          </cell>
        </row>
        <row r="16">
          <cell r="G16">
            <v>-3850.7491900000005</v>
          </cell>
        </row>
        <row r="18">
          <cell r="G18">
            <v>-459.76404999999886</v>
          </cell>
        </row>
        <row r="19">
          <cell r="G19">
            <v>-11682.409727524113</v>
          </cell>
        </row>
        <row r="20">
          <cell r="G20">
            <v>-398.84289999999993</v>
          </cell>
        </row>
        <row r="22">
          <cell r="G22">
            <v>-12929.671541207441</v>
          </cell>
        </row>
        <row r="23">
          <cell r="G23">
            <v>-1544.4601400000117</v>
          </cell>
        </row>
        <row r="24">
          <cell r="G24">
            <v>8790.6071199999988</v>
          </cell>
        </row>
        <row r="25">
          <cell r="G25">
            <v>-5758.4490800000003</v>
          </cell>
        </row>
        <row r="29">
          <cell r="G29">
            <v>1088.8930600000006</v>
          </cell>
        </row>
        <row r="30">
          <cell r="G30">
            <v>-58605.217870881876</v>
          </cell>
        </row>
        <row r="31">
          <cell r="G31">
            <v>-17729.695189999999</v>
          </cell>
        </row>
        <row r="32">
          <cell r="G32">
            <v>0</v>
          </cell>
        </row>
        <row r="33">
          <cell r="G33">
            <v>108.60804999999999</v>
          </cell>
        </row>
        <row r="35">
          <cell r="G35">
            <v>-5.2</v>
          </cell>
        </row>
        <row r="39">
          <cell r="G39">
            <v>0</v>
          </cell>
        </row>
        <row r="40">
          <cell r="G40">
            <v>0</v>
          </cell>
        </row>
        <row r="41">
          <cell r="G41">
            <v>-4830.9463740757574</v>
          </cell>
        </row>
        <row r="42">
          <cell r="G42">
            <v>-1415.4853400000002</v>
          </cell>
        </row>
        <row r="43">
          <cell r="G43">
            <v>125000</v>
          </cell>
        </row>
        <row r="44">
          <cell r="G44">
            <v>-161604.30176631053</v>
          </cell>
        </row>
        <row r="45">
          <cell r="G45">
            <v>-42541.50978</v>
          </cell>
        </row>
        <row r="46">
          <cell r="G46">
            <v>0</v>
          </cell>
        </row>
        <row r="47">
          <cell r="G47">
            <v>0</v>
          </cell>
        </row>
        <row r="54">
          <cell r="G54">
            <v>0</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Q4'16"/>
      <sheetName val="CF Q4'16"/>
      <sheetName val="Dezember 2016"/>
      <sheetName val="Dezember 2015"/>
      <sheetName val="Tabelle1"/>
    </sheetNames>
    <sheetDataSet>
      <sheetData sheetId="0">
        <row r="12">
          <cell r="G12">
            <v>61722.137410000003</v>
          </cell>
        </row>
        <row r="13">
          <cell r="G13">
            <v>155039.94341000001</v>
          </cell>
        </row>
        <row r="14">
          <cell r="G14">
            <v>443.9999799999967</v>
          </cell>
        </row>
        <row r="16">
          <cell r="G16">
            <v>-122.62740000000014</v>
          </cell>
        </row>
        <row r="18">
          <cell r="G18">
            <v>5897.0560499999992</v>
          </cell>
        </row>
        <row r="19">
          <cell r="G19">
            <v>-8863.2912650971903</v>
          </cell>
        </row>
        <row r="20">
          <cell r="G20">
            <v>465.94512000000009</v>
          </cell>
        </row>
        <row r="22">
          <cell r="G22">
            <v>13641.219608624733</v>
          </cell>
        </row>
        <row r="23">
          <cell r="G23">
            <v>-16315.538599999987</v>
          </cell>
        </row>
        <row r="24">
          <cell r="G24">
            <v>3236.55051</v>
          </cell>
        </row>
        <row r="25">
          <cell r="G25">
            <v>-10870.443939999997</v>
          </cell>
        </row>
        <row r="29">
          <cell r="G29">
            <v>9666.6282499999998</v>
          </cell>
        </row>
        <row r="30">
          <cell r="G30">
            <v>-109046.18866533997</v>
          </cell>
        </row>
        <row r="31">
          <cell r="G31">
            <v>-34634.036950895876</v>
          </cell>
        </row>
        <row r="32">
          <cell r="G32">
            <v>0</v>
          </cell>
        </row>
        <row r="33">
          <cell r="G33">
            <v>129.99161000000001</v>
          </cell>
        </row>
        <row r="35">
          <cell r="G35">
            <v>-5.2</v>
          </cell>
        </row>
        <row r="39">
          <cell r="G39">
            <v>0</v>
          </cell>
        </row>
        <row r="40">
          <cell r="G40">
            <v>41.418949999999995</v>
          </cell>
        </row>
        <row r="41">
          <cell r="G41">
            <v>-9529.7238583739854</v>
          </cell>
        </row>
        <row r="42">
          <cell r="G42">
            <v>-1415.4853400000002</v>
          </cell>
        </row>
        <row r="43">
          <cell r="G43">
            <v>129500</v>
          </cell>
        </row>
        <row r="44">
          <cell r="G44">
            <v>-173495.05525520479</v>
          </cell>
        </row>
        <row r="45">
          <cell r="G45">
            <v>-45442.113921194221</v>
          </cell>
        </row>
        <row r="46">
          <cell r="G46">
            <v>0</v>
          </cell>
        </row>
        <row r="47">
          <cell r="G47">
            <v>0</v>
          </cell>
        </row>
        <row r="48">
          <cell r="G48">
            <v>0</v>
          </cell>
        </row>
        <row r="49">
          <cell r="G49">
            <v>0</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Q4'16"/>
      <sheetName val="CF Q4'16"/>
      <sheetName val="Dezember 2016"/>
      <sheetName val="Dezember 2015"/>
      <sheetName val="Tabelle1"/>
    </sheetNames>
    <sheetDataSet>
      <sheetData sheetId="0" refreshError="1">
        <row r="12">
          <cell r="G12">
            <v>61722.137410000003</v>
          </cell>
        </row>
        <row r="13">
          <cell r="G13">
            <v>155039.94341000001</v>
          </cell>
        </row>
        <row r="14">
          <cell r="G14">
            <v>443.9999799999967</v>
          </cell>
        </row>
        <row r="16">
          <cell r="G16">
            <v>-122.62740000000014</v>
          </cell>
        </row>
        <row r="18">
          <cell r="G18">
            <v>5897.0560499999992</v>
          </cell>
        </row>
        <row r="19">
          <cell r="G19">
            <v>-8863.2912650971903</v>
          </cell>
        </row>
        <row r="20">
          <cell r="G20">
            <v>465.94512000000009</v>
          </cell>
        </row>
        <row r="22">
          <cell r="G22">
            <v>13641.219608624733</v>
          </cell>
        </row>
        <row r="23">
          <cell r="G23">
            <v>-16315.538599999987</v>
          </cell>
        </row>
        <row r="24">
          <cell r="G24">
            <v>3236.55051</v>
          </cell>
        </row>
        <row r="25">
          <cell r="G25">
            <v>-10870.443939999997</v>
          </cell>
        </row>
        <row r="29">
          <cell r="G29">
            <v>9666.6282499999998</v>
          </cell>
        </row>
        <row r="30">
          <cell r="G30">
            <v>-109046.18866533997</v>
          </cell>
        </row>
        <row r="31">
          <cell r="G31">
            <v>-34634.036950895876</v>
          </cell>
        </row>
        <row r="32">
          <cell r="G32">
            <v>0</v>
          </cell>
        </row>
        <row r="33">
          <cell r="G33">
            <v>129.99161000000001</v>
          </cell>
        </row>
        <row r="35">
          <cell r="G35">
            <v>-5.2</v>
          </cell>
        </row>
        <row r="39">
          <cell r="G39">
            <v>0</v>
          </cell>
        </row>
        <row r="40">
          <cell r="G40">
            <v>41.418949999999995</v>
          </cell>
        </row>
        <row r="41">
          <cell r="G41">
            <v>-9529.7238583739854</v>
          </cell>
        </row>
        <row r="42">
          <cell r="G42">
            <v>-1415.4853400000002</v>
          </cell>
        </row>
        <row r="43">
          <cell r="G43">
            <v>129500</v>
          </cell>
        </row>
        <row r="44">
          <cell r="G44">
            <v>-173495.05525520479</v>
          </cell>
        </row>
        <row r="45">
          <cell r="G45">
            <v>-45442.113921194221</v>
          </cell>
        </row>
        <row r="48">
          <cell r="G48">
            <v>0</v>
          </cell>
        </row>
        <row r="49">
          <cell r="G49">
            <v>0</v>
          </cell>
        </row>
      </sheetData>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amp; PARAMETER"/>
      <sheetName val="Output &gt;&gt;&gt;"/>
      <sheetName val="Bilanz &amp; GuV &gt;&gt;&gt;"/>
      <sheetName val="Bilanz_30.06 gerundet"/>
      <sheetName val="GuV_30.06 gerundet"/>
      <sheetName val="GuV_2014 gerundet"/>
      <sheetName val="Notes &gt;&gt;&gt;"/>
      <sheetName val="Note 1 - AcquisitionofPrimaCom"/>
      <sheetName val="Note 2 - FinancingofPrimaCom1"/>
      <sheetName val="Note 2 - FinancingofPrimaCom2"/>
      <sheetName val="Note 4 - FinancingofPrimaCom3"/>
      <sheetName val="Note 7 - FinancingofPrimaCom4"/>
      <sheetName val="Arbeitsblätter &gt;&gt;&gt; "/>
      <sheetName val="2014 &gt;&gt;&gt;"/>
      <sheetName val="Import_GuV 2012"/>
      <sheetName val="Bilanz_2014"/>
      <sheetName val="GuV 2014 alt"/>
      <sheetName val="GuV_2014"/>
      <sheetName val="2015_30.06 &gt;&gt;&gt;"/>
      <sheetName val="ProForma_FinancialPositions"/>
      <sheetName val="Bilanz_30.06"/>
      <sheetName val="GuV_30.06"/>
      <sheetName val="Acc. Alignments &gt;&gt;&gt;"/>
      <sheetName val="Quellkonten 2014 &gt;&gt;&gt;"/>
      <sheetName val="TC KA 12.2014"/>
      <sheetName val="Red 12.2014"/>
      <sheetName val="Pearl 12.2014"/>
      <sheetName val="Quellkonten 30.06 &gt;&gt;&gt;"/>
      <sheetName val="TC KA 30.06.2015"/>
      <sheetName val="Red 30.06.2015"/>
      <sheetName val="Konten Mapping &gt;&gt;&gt;"/>
      <sheetName val="Mapping TC (Sammelkonten)"/>
      <sheetName val="Vergleich Mapping 02.10.2015"/>
      <sheetName val="Mapping Red"/>
      <sheetName val="MappingRed Source_Stand20151005"/>
      <sheetName val="Mapping Pearl"/>
      <sheetName val="Mapping Pepcom  - TC"/>
      <sheetName val="Mapping_old"/>
      <sheetName val="Pro Forma Adj. &gt;&gt;&gt;"/>
      <sheetName val="PPA &gt;&gt;&gt;"/>
      <sheetName val="Goodwill"/>
      <sheetName val="Fees &gt;&gt;&gt;"/>
      <sheetName val="Finanzierung"/>
      <sheetName val="KE Fees"/>
      <sheetName val="Transaction Fees Detail"/>
      <sheetName val="Übersicht RE 2015"/>
      <sheetName val="Gebuchte Transac. Fees TC"/>
      <sheetName val="Split Other Fees"/>
      <sheetName val="other fees RED"/>
      <sheetName val="Zinsen &gt;&gt;&gt;"/>
      <sheetName val="Aufzinsung TK Senior A"/>
      <sheetName val="Aufzinsung TK SLFA"/>
      <sheetName val="Aufzinsung TL SLFA 2"/>
      <sheetName val="Aufzinsung TK Senior C"/>
      <sheetName val="Zinsen TC (neu)"/>
      <sheetName val="Zinsen PC Compil."/>
      <sheetName val="Zinsen PC 2014"/>
      <sheetName val="Zinsen PC 2015"/>
      <sheetName val="IC Buchungen &gt;&gt;&gt;"/>
      <sheetName val="IC Buchungen"/>
      <sheetName val="Tax &gt;&gt;&gt;"/>
      <sheetName val="Tax"/>
      <sheetName val="Pearl Adjustments &gt;&gt;&gt;"/>
      <sheetName val="Verkürzte GUV Pepcom"/>
      <sheetName val="IC Buchungen &gt;&gt;"/>
      <sheetName val="Zusammenführung IC"/>
      <sheetName val=" TK pep"/>
      <sheetName val="TK KMS"/>
      <sheetName val=" TK WTC"/>
      <sheetName val="HL komm"/>
      <sheetName val="Backup &gt;&gt;&gt;"/>
      <sheetName val="Buchung Bauzeitzinsen"/>
      <sheetName val="Pro Forma Buchungen OWC PC"/>
      <sheetName val="Latente Steuern"/>
      <sheetName val="Accounting Alignements"/>
      <sheetName val="Deliverables BS"/>
      <sheetName val="Delivarebles GuV"/>
      <sheetName val="IC Buchungen alt"/>
      <sheetName val="Kundenstamm AfA (Szenario)"/>
      <sheetName val="Goodwill 08.09.2015"/>
      <sheetName val="Goodwill 28.08. (alt)"/>
      <sheetName val="Financing &gt;&gt;"/>
      <sheetName val="Final Kaufpreis und Abstimmung"/>
      <sheetName val="Daten Gleisslutz"/>
      <sheetName val="Wire Instructions Amend."/>
      <sheetName val="Überleitung Fees"/>
      <sheetName val="Tax 2"/>
      <sheetName val="Uebersicht_GuV 2012"/>
      <sheetName val="Import_Bilanz 2013"/>
      <sheetName val="Import_GuV 2013"/>
      <sheetName val="Uebersicht_Bilanz 2013"/>
      <sheetName val="Uebersicht_GuV 2013"/>
      <sheetName val="Vortragsbuchungen_2013"/>
      <sheetName val="Anpassung_1_2013"/>
      <sheetName val="Anpassung_2_2013"/>
      <sheetName val="Anpassung_Kons_Kapital"/>
      <sheetName val="Anpassung_Kons_Schulden"/>
      <sheetName val="Anpassung_Kons_AuE"/>
      <sheetName val="Anpassung_2_BMB"/>
      <sheetName val="Anpassung_3_IMN_Anpassung"/>
      <sheetName val="Anpassung_4_IMNGoodwill"/>
      <sheetName val="Anpassung_5_StornoMDCC"/>
      <sheetName val="Anpassung_5_MDCC"/>
      <sheetName val="Anpassung_6_WB_latSteuern"/>
      <sheetName val="Anpassung_7_DTAVerlustvorträge"/>
      <sheetName val="Anpassung_8_laufendeSteuern"/>
      <sheetName val="Anpassung_UnsustainableDebt"/>
      <sheetName val="SVERWEISE"/>
      <sheetName val="Formel_Stefan_Bilanz"/>
      <sheetName val="Formel_Stefan_GuV"/>
      <sheetName val="Bilanz GuV Positionen"/>
      <sheetName val="Teilung Bilanz"/>
      <sheetName val="Teilung GuV"/>
      <sheetName val="KonzernEK-Rechnung"/>
    </sheetNames>
    <sheetDataSet>
      <sheetData sheetId="0"/>
      <sheetData sheetId="1"/>
      <sheetData sheetId="2"/>
      <sheetData sheetId="3">
        <row r="14">
          <cell r="F14">
            <v>211.16981497999996</v>
          </cell>
          <cell r="M14">
            <v>170.51648193999998</v>
          </cell>
          <cell r="T14">
            <v>-0.51870366999999995</v>
          </cell>
        </row>
        <row r="15">
          <cell r="F15">
            <v>392.55132843000001</v>
          </cell>
          <cell r="M15">
            <v>212.03301316000002</v>
          </cell>
        </row>
        <row r="19">
          <cell r="T19">
            <v>371.77790304306308</v>
          </cell>
        </row>
        <row r="20">
          <cell r="F20">
            <v>8.0000000000000002E-3</v>
          </cell>
          <cell r="M20">
            <v>0</v>
          </cell>
          <cell r="T20">
            <v>0</v>
          </cell>
        </row>
        <row r="21">
          <cell r="F21">
            <v>0.32902446000000002</v>
          </cell>
          <cell r="M21">
            <v>0</v>
          </cell>
          <cell r="T21">
            <v>0</v>
          </cell>
        </row>
        <row r="24">
          <cell r="F24">
            <v>9.2328070000000012E-2</v>
          </cell>
          <cell r="M24">
            <v>-3.6379788070917128E-18</v>
          </cell>
          <cell r="T24">
            <v>0</v>
          </cell>
        </row>
        <row r="25">
          <cell r="F25">
            <v>0.34857459999999996</v>
          </cell>
          <cell r="M25">
            <v>0</v>
          </cell>
          <cell r="T25">
            <v>0</v>
          </cell>
        </row>
        <row r="26">
          <cell r="F26">
            <v>1.7549895200000001</v>
          </cell>
          <cell r="M26">
            <v>0</v>
          </cell>
          <cell r="T26">
            <v>0</v>
          </cell>
        </row>
        <row r="28">
          <cell r="F28">
            <v>0</v>
          </cell>
          <cell r="M28">
            <v>0</v>
          </cell>
          <cell r="T28">
            <v>0</v>
          </cell>
        </row>
        <row r="31">
          <cell r="F31">
            <v>4.7336244900000004</v>
          </cell>
          <cell r="M31">
            <v>1.6673797999999997</v>
          </cell>
          <cell r="T31">
            <v>0</v>
          </cell>
        </row>
        <row r="32">
          <cell r="F32">
            <v>28.861176440000001</v>
          </cell>
          <cell r="M32">
            <v>7.7855611400000013</v>
          </cell>
          <cell r="T32">
            <v>-0.52120255000000004</v>
          </cell>
        </row>
        <row r="33">
          <cell r="F33">
            <v>0.19023077999999999</v>
          </cell>
          <cell r="M33">
            <v>0</v>
          </cell>
          <cell r="T33">
            <v>0</v>
          </cell>
        </row>
        <row r="34">
          <cell r="F34">
            <v>2.3823568799999997</v>
          </cell>
          <cell r="M34">
            <v>1.2606823700000001</v>
          </cell>
          <cell r="T34">
            <v>0</v>
          </cell>
        </row>
        <row r="35">
          <cell r="F35">
            <v>11.56280827</v>
          </cell>
          <cell r="M35">
            <v>3.0698868699999968</v>
          </cell>
          <cell r="T35">
            <v>0</v>
          </cell>
        </row>
        <row r="36">
          <cell r="F36">
            <v>0.87394684</v>
          </cell>
          <cell r="M36">
            <v>3.468189E-2</v>
          </cell>
          <cell r="T36">
            <v>0</v>
          </cell>
        </row>
        <row r="37">
          <cell r="F37">
            <v>77.657962519999998</v>
          </cell>
          <cell r="M37">
            <v>2.956836189999994</v>
          </cell>
        </row>
        <row r="40">
          <cell r="T40">
            <v>168.59164685999971</v>
          </cell>
        </row>
        <row r="41">
          <cell r="F41">
            <v>8.5024004800000004</v>
          </cell>
          <cell r="M41">
            <v>4.5131808700000002</v>
          </cell>
          <cell r="T41">
            <v>-2.745949E-2</v>
          </cell>
        </row>
        <row r="45">
          <cell r="F45">
            <v>0.26616140999999999</v>
          </cell>
          <cell r="M45">
            <v>0</v>
          </cell>
          <cell r="T45">
            <v>0</v>
          </cell>
        </row>
        <row r="47">
          <cell r="F47">
            <v>741.28472816999988</v>
          </cell>
          <cell r="M47">
            <v>403.83770422999999</v>
          </cell>
          <cell r="T47">
            <v>539.30218419306289</v>
          </cell>
          <cell r="V47">
            <v>1684.4246165930626</v>
          </cell>
        </row>
        <row r="58">
          <cell r="F58">
            <v>241.35098728999998</v>
          </cell>
          <cell r="M58">
            <v>14.80705466999993</v>
          </cell>
        </row>
        <row r="69">
          <cell r="T69">
            <v>335.17990917148273</v>
          </cell>
        </row>
        <row r="70">
          <cell r="F70">
            <v>5.2266389000000002</v>
          </cell>
          <cell r="M70">
            <v>0</v>
          </cell>
          <cell r="T70">
            <v>0</v>
          </cell>
        </row>
        <row r="74">
          <cell r="F74">
            <v>11.960324609999999</v>
          </cell>
          <cell r="M74">
            <v>0</v>
          </cell>
          <cell r="T74">
            <v>0</v>
          </cell>
        </row>
        <row r="75">
          <cell r="F75">
            <v>7.1372621299999999</v>
          </cell>
          <cell r="M75">
            <v>4.1088541599999999</v>
          </cell>
          <cell r="T75">
            <v>-4.1088541599999999</v>
          </cell>
        </row>
        <row r="76">
          <cell r="F76">
            <v>373.64881716000002</v>
          </cell>
          <cell r="M76">
            <v>355</v>
          </cell>
        </row>
        <row r="80">
          <cell r="T80">
            <v>178.71696046851713</v>
          </cell>
        </row>
        <row r="81">
          <cell r="F81">
            <v>0</v>
          </cell>
          <cell r="M81">
            <v>0</v>
          </cell>
          <cell r="T81">
            <v>0</v>
          </cell>
        </row>
        <row r="82">
          <cell r="F82">
            <v>32.205227669999999</v>
          </cell>
          <cell r="M82">
            <v>0</v>
          </cell>
          <cell r="T82">
            <v>0</v>
          </cell>
        </row>
        <row r="84">
          <cell r="F84">
            <v>0.77576856000000005</v>
          </cell>
          <cell r="M84">
            <v>0</v>
          </cell>
          <cell r="T84">
            <v>0</v>
          </cell>
        </row>
        <row r="86">
          <cell r="F86">
            <v>0</v>
          </cell>
          <cell r="M86">
            <v>0</v>
          </cell>
          <cell r="T86">
            <v>32.12487071306294</v>
          </cell>
        </row>
        <row r="89">
          <cell r="F89">
            <v>6.230893</v>
          </cell>
          <cell r="M89">
            <v>0</v>
          </cell>
          <cell r="T89">
            <v>-0.218</v>
          </cell>
        </row>
        <row r="90">
          <cell r="T90">
            <v>-0.82673432000000002</v>
          </cell>
        </row>
        <row r="91">
          <cell r="F91">
            <v>2.60902134</v>
          </cell>
          <cell r="M91">
            <v>1.312362</v>
          </cell>
          <cell r="T91">
            <v>-1.31125001</v>
          </cell>
        </row>
        <row r="92">
          <cell r="F92">
            <v>35.961799749999997</v>
          </cell>
          <cell r="M92">
            <v>18.526311989999996</v>
          </cell>
          <cell r="T92">
            <v>-0.25288598000000001</v>
          </cell>
        </row>
        <row r="93">
          <cell r="F93">
            <v>3.6152070000000001E-2</v>
          </cell>
          <cell r="M93">
            <v>0</v>
          </cell>
          <cell r="T93">
            <v>0</v>
          </cell>
        </row>
        <row r="94">
          <cell r="F94">
            <v>1.2525078799999998</v>
          </cell>
          <cell r="M94">
            <v>9.6863799999999996E-3</v>
          </cell>
          <cell r="T94">
            <v>0</v>
          </cell>
        </row>
        <row r="95">
          <cell r="F95">
            <v>14.79260232</v>
          </cell>
          <cell r="M95">
            <v>5.6229714199999981</v>
          </cell>
          <cell r="T95">
            <v>0</v>
          </cell>
        </row>
        <row r="96">
          <cell r="F96">
            <v>0.71972365999999999</v>
          </cell>
          <cell r="M96">
            <v>2.3107321799999996</v>
          </cell>
          <cell r="T96">
            <v>0</v>
          </cell>
        </row>
        <row r="97">
          <cell r="F97">
            <v>7.3770018300000002</v>
          </cell>
          <cell r="M97">
            <v>2.1001789000000004</v>
          </cell>
          <cell r="T97">
            <v>-1.83168E-3</v>
          </cell>
        </row>
      </sheetData>
      <sheetData sheetId="4">
        <row r="11">
          <cell r="F11">
            <v>107.92344186</v>
          </cell>
          <cell r="M11">
            <v>64.129426479999992</v>
          </cell>
          <cell r="V11">
            <v>-8.6070829999999987E-2</v>
          </cell>
        </row>
        <row r="12">
          <cell r="F12">
            <v>3.6340481600000003</v>
          </cell>
          <cell r="M12">
            <v>2.2138532299999998</v>
          </cell>
          <cell r="V12">
            <v>0</v>
          </cell>
        </row>
        <row r="13">
          <cell r="F13">
            <v>20.907022440000002</v>
          </cell>
          <cell r="M13">
            <v>3.5827842699999994</v>
          </cell>
          <cell r="V13">
            <v>-1.2874735499999999</v>
          </cell>
        </row>
        <row r="16">
          <cell r="F16">
            <v>-39.368437549999996</v>
          </cell>
          <cell r="M16">
            <v>-16.730870199999998</v>
          </cell>
          <cell r="V16">
            <v>0</v>
          </cell>
        </row>
        <row r="17">
          <cell r="F17">
            <v>-21.007981960000002</v>
          </cell>
          <cell r="M17">
            <v>-10.677916250000003</v>
          </cell>
          <cell r="V17">
            <v>0</v>
          </cell>
        </row>
        <row r="18">
          <cell r="F18">
            <v>-26.467082850000001</v>
          </cell>
          <cell r="M18">
            <v>-15.817387330000003</v>
          </cell>
          <cell r="V18">
            <v>0.82673432000000002</v>
          </cell>
        </row>
        <row r="21">
          <cell r="F21">
            <v>-23.527611850000003</v>
          </cell>
          <cell r="M21">
            <v>-21.807280980000002</v>
          </cell>
          <cell r="V21">
            <v>6.887301879824574</v>
          </cell>
        </row>
        <row r="22">
          <cell r="V22">
            <v>0.16998333000000002</v>
          </cell>
        </row>
        <row r="25">
          <cell r="F25">
            <v>2.0318259999999998E-2</v>
          </cell>
          <cell r="M25">
            <v>0</v>
          </cell>
          <cell r="V25">
            <v>0</v>
          </cell>
        </row>
        <row r="26">
          <cell r="F26">
            <v>1.0094629999999999E-2</v>
          </cell>
          <cell r="M26">
            <v>1.8538999999999999E-4</v>
          </cell>
          <cell r="V26">
            <v>0</v>
          </cell>
        </row>
        <row r="27">
          <cell r="F27">
            <v>-13.426276199999998</v>
          </cell>
          <cell r="M27">
            <v>-18.898609290000007</v>
          </cell>
        </row>
        <row r="30">
          <cell r="V30">
            <v>3.4956218573029565</v>
          </cell>
        </row>
        <row r="31">
          <cell r="F31">
            <v>-4.0648820299999997</v>
          </cell>
          <cell r="M31">
            <v>0</v>
          </cell>
          <cell r="U31">
            <v>0</v>
          </cell>
        </row>
        <row r="34">
          <cell r="F34">
            <v>-4.5967229500000002</v>
          </cell>
          <cell r="M34">
            <v>2.3313815199999999</v>
          </cell>
          <cell r="V34">
            <v>-0.95854641541148711</v>
          </cell>
        </row>
        <row r="35">
          <cell r="F35">
            <v>3.5929960000006034E-2</v>
          </cell>
          <cell r="M35">
            <v>-11.674433160000017</v>
          </cell>
          <cell r="V35">
            <v>9.0475505917160461</v>
          </cell>
          <cell r="X35">
            <v>-2.5909526082839753</v>
          </cell>
        </row>
        <row r="37">
          <cell r="F37">
            <v>-1.1601663899999999</v>
          </cell>
          <cell r="M37">
            <v>-11.674433160000023</v>
          </cell>
          <cell r="V37">
            <v>9.0475505917160461</v>
          </cell>
          <cell r="X37">
            <v>-3.787048958283977</v>
          </cell>
        </row>
        <row r="38">
          <cell r="F38">
            <v>1.1960963500000001</v>
          </cell>
          <cell r="M38">
            <v>0</v>
          </cell>
          <cell r="V38">
            <v>0</v>
          </cell>
          <cell r="X38">
            <v>1.1960963500000001</v>
          </cell>
        </row>
      </sheetData>
      <sheetData sheetId="5">
        <row r="11">
          <cell r="F11">
            <v>213.09378006</v>
          </cell>
          <cell r="M11">
            <v>117.50247479000006</v>
          </cell>
          <cell r="U11">
            <v>-0.10230613000000012</v>
          </cell>
        </row>
        <row r="12">
          <cell r="F12">
            <v>6.6485026500000002</v>
          </cell>
          <cell r="M12">
            <v>4.0017857299999999</v>
          </cell>
          <cell r="U12">
            <v>0</v>
          </cell>
        </row>
        <row r="13">
          <cell r="F13">
            <v>15.664340050000002</v>
          </cell>
          <cell r="M13">
            <v>4.6299612999999971</v>
          </cell>
          <cell r="U13">
            <v>-0.87775327999999986</v>
          </cell>
        </row>
        <row r="16">
          <cell r="F16">
            <v>-76.049609970000006</v>
          </cell>
          <cell r="M16">
            <v>-33.376458759999998</v>
          </cell>
          <cell r="U16">
            <v>0.10230613000000012</v>
          </cell>
        </row>
        <row r="17">
          <cell r="F17">
            <v>-33.753728250000002</v>
          </cell>
          <cell r="M17">
            <v>-25.719051159999996</v>
          </cell>
          <cell r="U17">
            <v>0</v>
          </cell>
        </row>
        <row r="18">
          <cell r="F18">
            <v>-41.448915759999998</v>
          </cell>
          <cell r="M18">
            <v>-34.486221520000008</v>
          </cell>
          <cell r="U18">
            <v>0</v>
          </cell>
        </row>
        <row r="19">
          <cell r="U19">
            <v>0.75796534999999987</v>
          </cell>
        </row>
        <row r="22">
          <cell r="F22">
            <v>-50.789175909999997</v>
          </cell>
          <cell r="M22">
            <v>-38.59782379</v>
          </cell>
          <cell r="U22">
            <v>-13.774603759649148</v>
          </cell>
        </row>
        <row r="25">
          <cell r="F25">
            <v>-1.2036379999999999E-2</v>
          </cell>
          <cell r="M25">
            <v>0.03</v>
          </cell>
          <cell r="U25">
            <v>0</v>
          </cell>
        </row>
        <row r="26">
          <cell r="F26">
            <v>0.11227458999999999</v>
          </cell>
          <cell r="M26">
            <v>5.6728259999999073E-2</v>
          </cell>
          <cell r="U26">
            <v>0</v>
          </cell>
        </row>
        <row r="27">
          <cell r="F27">
            <v>-47.296915290000001</v>
          </cell>
          <cell r="M27">
            <v>-23.690502689999995</v>
          </cell>
        </row>
        <row r="30">
          <cell r="U30">
            <v>-6.7410996266551892</v>
          </cell>
        </row>
        <row r="31">
          <cell r="F31">
            <v>-5.3519999999999998E-2</v>
          </cell>
          <cell r="M31">
            <v>0</v>
          </cell>
          <cell r="U31">
            <v>0</v>
          </cell>
        </row>
        <row r="34">
          <cell r="F34">
            <v>-8.0091759099999997</v>
          </cell>
          <cell r="M34">
            <v>-0.58901603999999974</v>
          </cell>
          <cell r="U34">
            <v>-1.927092830822974</v>
          </cell>
        </row>
        <row r="35">
          <cell r="F35">
            <v>-21.894180120000001</v>
          </cell>
          <cell r="M35">
            <v>-30.238123879999936</v>
          </cell>
          <cell r="U35">
            <v>-22.562584147127311</v>
          </cell>
          <cell r="W35">
            <v>-74.694888147127273</v>
          </cell>
        </row>
        <row r="37">
          <cell r="F37">
            <v>-24.121328699999999</v>
          </cell>
          <cell r="M37">
            <v>-30.238123879999939</v>
          </cell>
          <cell r="U37">
            <v>-22.562584147127311</v>
          </cell>
          <cell r="W37">
            <v>-76.922036727127249</v>
          </cell>
        </row>
        <row r="38">
          <cell r="F38">
            <v>2.2271485800000002</v>
          </cell>
          <cell r="M38">
            <v>0</v>
          </cell>
          <cell r="U38">
            <v>0</v>
          </cell>
          <cell r="W38">
            <v>2.2271485800000002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isclaimer"/>
      <sheetName val="Definitions"/>
      <sheetName val="Income Statement"/>
      <sheetName val="Segments"/>
      <sheetName val="Balance Sheet"/>
      <sheetName val="Cash Flow Statement"/>
      <sheetName val="Capital Expenditures"/>
      <sheetName val="Normalisation bridges"/>
      <sheetName val="Operating Data"/>
      <sheetName val="IS pf consd TC_pc"/>
      <sheetName val="BS pf consd TC_pc"/>
    </sheetNames>
    <sheetDataSet>
      <sheetData sheetId="0"/>
      <sheetData sheetId="1"/>
      <sheetData sheetId="2"/>
      <sheetData sheetId="3"/>
      <sheetData sheetId="4"/>
      <sheetData sheetId="5"/>
      <sheetData sheetId="6"/>
      <sheetData sheetId="7"/>
      <sheetData sheetId="8"/>
      <sheetData sheetId="9"/>
      <sheetData sheetId="10">
        <row r="10">
          <cell r="F10">
            <v>330.49394872000005</v>
          </cell>
          <cell r="J10">
            <v>171.96679750999996</v>
          </cell>
        </row>
        <row r="11">
          <cell r="F11">
            <v>10.650288379999999</v>
          </cell>
          <cell r="J11">
            <v>5.8479013900000005</v>
          </cell>
        </row>
        <row r="12">
          <cell r="F12">
            <v>19.416548069999997</v>
          </cell>
          <cell r="J12">
            <v>23.202333160000002</v>
          </cell>
        </row>
        <row r="13">
          <cell r="F13">
            <v>360.56078517000003</v>
          </cell>
          <cell r="J13">
            <v>201.01703206000002</v>
          </cell>
        </row>
        <row r="15">
          <cell r="F15">
            <v>-109.32376259999999</v>
          </cell>
          <cell r="J15">
            <v>-56.099307749999994</v>
          </cell>
        </row>
        <row r="16">
          <cell r="F16">
            <v>-59.472779410000001</v>
          </cell>
          <cell r="J16">
            <v>-31.685898210000005</v>
          </cell>
        </row>
        <row r="17">
          <cell r="F17">
            <v>-75.17717193</v>
          </cell>
          <cell r="J17">
            <v>-41.45773586</v>
          </cell>
        </row>
        <row r="18">
          <cell r="F18">
            <v>0</v>
          </cell>
          <cell r="J18">
            <v>0</v>
          </cell>
        </row>
        <row r="19">
          <cell r="F19">
            <v>116.58707123000005</v>
          </cell>
          <cell r="J19">
            <v>71.774090240000007</v>
          </cell>
        </row>
        <row r="20">
          <cell r="F20">
            <v>0.35276612985363476</v>
          </cell>
          <cell r="J20">
            <v>0.41737179082971704</v>
          </cell>
        </row>
        <row r="22">
          <cell r="F22">
            <v>-103.16160345964914</v>
          </cell>
          <cell r="J22">
            <v>-38.277607620175431</v>
          </cell>
        </row>
        <row r="23">
          <cell r="F23">
            <v>13.425467770350913</v>
          </cell>
          <cell r="J23">
            <v>33.496482619824569</v>
          </cell>
        </row>
        <row r="24">
          <cell r="F24">
            <v>4.0622431431339735E-2</v>
          </cell>
          <cell r="J24">
            <v>0.19478459275184637</v>
          </cell>
        </row>
        <row r="26">
          <cell r="F26">
            <v>0</v>
          </cell>
          <cell r="J26">
            <v>0</v>
          </cell>
        </row>
        <row r="27">
          <cell r="F27">
            <v>1.796362E-2</v>
          </cell>
          <cell r="J27">
            <v>2.0318259999999998E-2</v>
          </cell>
        </row>
        <row r="28">
          <cell r="F28">
            <v>0.16900284999999907</v>
          </cell>
          <cell r="J28">
            <v>1.0280019999999999E-2</v>
          </cell>
        </row>
        <row r="29">
          <cell r="F29">
            <v>-79.439056696156939</v>
          </cell>
          <cell r="J29">
            <v>-29.680850185988525</v>
          </cell>
        </row>
        <row r="30">
          <cell r="F30">
            <v>0</v>
          </cell>
          <cell r="J30">
            <v>0</v>
          </cell>
        </row>
        <row r="31">
          <cell r="F31">
            <v>0</v>
          </cell>
          <cell r="J31">
            <v>0</v>
          </cell>
        </row>
        <row r="32">
          <cell r="F32">
            <v>-5.3519999999999998E-2</v>
          </cell>
          <cell r="J32">
            <v>-4.0648820299999997</v>
          </cell>
        </row>
        <row r="34">
          <cell r="F34">
            <v>-65.880142455806023</v>
          </cell>
          <cell r="J34">
            <v>-0.21865131616395672</v>
          </cell>
        </row>
        <row r="35">
          <cell r="F35">
            <v>-0.19933842271835595</v>
          </cell>
          <cell r="J35">
            <v>-1.2714740248113421E-3</v>
          </cell>
        </row>
        <row r="37">
          <cell r="F37">
            <v>-10.525284780822975</v>
          </cell>
          <cell r="J37">
            <v>-3.2238878454114874</v>
          </cell>
        </row>
        <row r="38">
          <cell r="F38">
            <v>-76.405427236628995</v>
          </cell>
          <cell r="J38">
            <v>-3.4425391615754428</v>
          </cell>
        </row>
        <row r="39">
          <cell r="F39">
            <v>-0.23118555584011899</v>
          </cell>
          <cell r="J39">
            <v>-2.0018626917648202E-2</v>
          </cell>
        </row>
        <row r="41">
          <cell r="F41">
            <v>-78.632575816629014</v>
          </cell>
          <cell r="J41">
            <v>-4.6386355115754512</v>
          </cell>
        </row>
        <row r="42">
          <cell r="F42">
            <v>2.2271485800000002</v>
          </cell>
          <cell r="J42">
            <v>1.1960963500000001</v>
          </cell>
        </row>
      </sheetData>
      <sheetData sheetId="11">
        <row r="9">
          <cell r="F9">
            <v>381.16759324999992</v>
          </cell>
        </row>
        <row r="10">
          <cell r="F10">
            <v>976.36224463306303</v>
          </cell>
        </row>
        <row r="11">
          <cell r="F11">
            <v>0</v>
          </cell>
        </row>
        <row r="12">
          <cell r="F12">
            <v>0.33702446000000003</v>
          </cell>
        </row>
        <row r="13">
          <cell r="F13">
            <v>9.2328070000000012E-2</v>
          </cell>
        </row>
        <row r="14">
          <cell r="F14">
            <v>0.34857459999999996</v>
          </cell>
        </row>
        <row r="15">
          <cell r="F15">
            <v>1.7549895200000001</v>
          </cell>
        </row>
        <row r="16">
          <cell r="F16">
            <v>0</v>
          </cell>
        </row>
        <row r="18">
          <cell r="F18">
            <v>1360.0627545330628</v>
          </cell>
        </row>
        <row r="21">
          <cell r="F21">
            <v>6.4010042900000004</v>
          </cell>
        </row>
        <row r="22">
          <cell r="F22">
            <v>36.125535030000002</v>
          </cell>
        </row>
        <row r="23">
          <cell r="F23">
            <v>0.19023077999999999</v>
          </cell>
        </row>
        <row r="24">
          <cell r="F24">
            <v>3.6430392499999997</v>
          </cell>
        </row>
        <row r="25">
          <cell r="F25">
            <v>14.898856549999998</v>
          </cell>
        </row>
        <row r="26">
          <cell r="F26">
            <v>0.90862873</v>
          </cell>
        </row>
        <row r="27">
          <cell r="F27">
            <v>257.50644556999993</v>
          </cell>
        </row>
        <row r="28">
          <cell r="F28">
            <v>12.988121860000001</v>
          </cell>
        </row>
        <row r="30">
          <cell r="F30">
            <v>332.66186205999992</v>
          </cell>
        </row>
        <row r="32">
          <cell r="F32">
            <v>1692.7246165930628</v>
          </cell>
        </row>
        <row r="35">
          <cell r="F35">
            <v>578.59574890618023</v>
          </cell>
        </row>
        <row r="36">
          <cell r="F36">
            <v>5.2266389000000002</v>
          </cell>
        </row>
        <row r="38">
          <cell r="F38">
            <v>583.82238780618025</v>
          </cell>
        </row>
        <row r="41">
          <cell r="F41">
            <v>11.960324609999999</v>
          </cell>
        </row>
        <row r="42">
          <cell r="F42">
            <v>7.1372621299999999</v>
          </cell>
        </row>
        <row r="43">
          <cell r="F43">
            <v>928.40797985381982</v>
          </cell>
        </row>
        <row r="44">
          <cell r="F44">
            <v>0</v>
          </cell>
        </row>
        <row r="45">
          <cell r="F45">
            <v>32.205227669999999</v>
          </cell>
        </row>
        <row r="46">
          <cell r="F46">
            <v>0.77576856000000005</v>
          </cell>
        </row>
        <row r="47">
          <cell r="F47">
            <v>32.12487071306294</v>
          </cell>
        </row>
        <row r="49">
          <cell r="F49">
            <v>1012.6114335368827</v>
          </cell>
        </row>
        <row r="52">
          <cell r="F52">
            <v>5.1861586800000001</v>
          </cell>
        </row>
        <row r="53">
          <cell r="F53">
            <v>2.61013333</v>
          </cell>
        </row>
        <row r="54">
          <cell r="F54">
            <v>54.235225759999992</v>
          </cell>
        </row>
        <row r="55">
          <cell r="F55">
            <v>3.6152070000000001E-2</v>
          </cell>
        </row>
        <row r="56">
          <cell r="F56">
            <v>1.2621942599999998</v>
          </cell>
        </row>
        <row r="57">
          <cell r="F57">
            <v>20.415573739999999</v>
          </cell>
        </row>
        <row r="58">
          <cell r="F58">
            <v>3.0304558399999997</v>
          </cell>
        </row>
        <row r="59">
          <cell r="F59">
            <v>9.4753490500000002</v>
          </cell>
        </row>
        <row r="61">
          <cell r="F61">
            <v>96.251242730000001</v>
          </cell>
        </row>
        <row r="63">
          <cell r="F63">
            <v>1692.6850640730629</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come Statement"/>
      <sheetName val="IS pf consd TC_pc"/>
      <sheetName val="BS pf consd TC_pc"/>
      <sheetName val="Balance Sheet"/>
      <sheetName val="Cash Flow Statement"/>
      <sheetName val="Operating Data"/>
    </sheetNames>
    <sheetDataSet>
      <sheetData sheetId="0"/>
      <sheetData sheetId="1"/>
      <sheetData sheetId="2"/>
      <sheetData sheetId="3"/>
      <sheetData sheetId="4">
        <row r="9">
          <cell r="G9">
            <v>211.16981497999998</v>
          </cell>
        </row>
        <row r="10">
          <cell r="G10">
            <v>392.55132843000001</v>
          </cell>
        </row>
        <row r="11">
          <cell r="G11">
            <v>0</v>
          </cell>
        </row>
        <row r="12">
          <cell r="G12">
            <v>0.33702446000000003</v>
          </cell>
        </row>
        <row r="13">
          <cell r="G13">
            <v>9.2328070000000012E-2</v>
          </cell>
        </row>
        <row r="14">
          <cell r="G14">
            <v>0.34857459999999996</v>
          </cell>
        </row>
        <row r="15">
          <cell r="G15">
            <v>1.7549895200000001</v>
          </cell>
        </row>
        <row r="16">
          <cell r="G16">
            <v>0</v>
          </cell>
        </row>
        <row r="17">
          <cell r="G17">
            <v>0</v>
          </cell>
        </row>
        <row r="18">
          <cell r="G18">
            <v>606.25406005999992</v>
          </cell>
        </row>
        <row r="19">
          <cell r="G19">
            <v>0</v>
          </cell>
        </row>
        <row r="20">
          <cell r="G20">
            <v>0</v>
          </cell>
        </row>
        <row r="21">
          <cell r="G21">
            <v>4.7336244900000004</v>
          </cell>
        </row>
        <row r="22">
          <cell r="G22">
            <v>28.861176440000001</v>
          </cell>
        </row>
        <row r="23">
          <cell r="G23">
            <v>0.19023077999999999</v>
          </cell>
        </row>
        <row r="24">
          <cell r="G24">
            <v>2.3823568799999997</v>
          </cell>
        </row>
        <row r="25">
          <cell r="G25">
            <v>11.82896968</v>
          </cell>
        </row>
        <row r="26">
          <cell r="G26">
            <v>0.87394684</v>
          </cell>
        </row>
        <row r="27">
          <cell r="G27">
            <v>77.657962519999998</v>
          </cell>
        </row>
        <row r="28">
          <cell r="G28">
            <v>8.5024004800000004</v>
          </cell>
        </row>
        <row r="29">
          <cell r="G29">
            <v>0</v>
          </cell>
        </row>
        <row r="30">
          <cell r="G30">
            <v>135.03066810999999</v>
          </cell>
        </row>
        <row r="31">
          <cell r="G31">
            <v>0</v>
          </cell>
        </row>
        <row r="32">
          <cell r="G32">
            <v>741.28472816999988</v>
          </cell>
        </row>
        <row r="33">
          <cell r="G33">
            <v>0</v>
          </cell>
        </row>
        <row r="34">
          <cell r="G34">
            <v>0</v>
          </cell>
        </row>
        <row r="35">
          <cell r="G35">
            <v>241.35098730999997</v>
          </cell>
        </row>
        <row r="36">
          <cell r="G36">
            <v>5.2266389000000002</v>
          </cell>
        </row>
        <row r="37">
          <cell r="G37">
            <v>0</v>
          </cell>
        </row>
        <row r="38">
          <cell r="G38">
            <v>246.57762620999998</v>
          </cell>
        </row>
        <row r="39">
          <cell r="G39">
            <v>0</v>
          </cell>
        </row>
        <row r="40">
          <cell r="G40">
            <v>0</v>
          </cell>
        </row>
        <row r="41">
          <cell r="G41">
            <v>11.960324609999999</v>
          </cell>
        </row>
        <row r="42">
          <cell r="G42">
            <v>7.1372621299999999</v>
          </cell>
        </row>
        <row r="43">
          <cell r="G43">
            <v>373.64881716000002</v>
          </cell>
        </row>
        <row r="44">
          <cell r="G44">
            <v>0</v>
          </cell>
        </row>
        <row r="45">
          <cell r="G45">
            <v>32.205227669999999</v>
          </cell>
        </row>
        <row r="46">
          <cell r="G46">
            <v>0.77576856000000005</v>
          </cell>
        </row>
        <row r="47">
          <cell r="G47">
            <v>0</v>
          </cell>
        </row>
        <row r="48">
          <cell r="G48">
            <v>0</v>
          </cell>
        </row>
        <row r="49">
          <cell r="G49">
            <v>425.72740013000004</v>
          </cell>
        </row>
        <row r="50">
          <cell r="G50">
            <v>0</v>
          </cell>
        </row>
        <row r="51">
          <cell r="G51">
            <v>0</v>
          </cell>
        </row>
        <row r="52">
          <cell r="G52">
            <v>6.230893</v>
          </cell>
        </row>
        <row r="53">
          <cell r="G53">
            <v>2.60902134</v>
          </cell>
        </row>
        <row r="54">
          <cell r="G54">
            <v>35.961799749999997</v>
          </cell>
        </row>
        <row r="55">
          <cell r="G55">
            <v>3.6152070000000001E-2</v>
          </cell>
        </row>
        <row r="56">
          <cell r="G56">
            <v>1.2525078799999998</v>
          </cell>
        </row>
        <row r="57">
          <cell r="G57">
            <v>14.79260232</v>
          </cell>
        </row>
        <row r="58">
          <cell r="G58">
            <v>0.71972365999999999</v>
          </cell>
        </row>
        <row r="59">
          <cell r="G59">
            <v>7.3770018300000002</v>
          </cell>
        </row>
        <row r="60">
          <cell r="G60">
            <v>0</v>
          </cell>
        </row>
        <row r="61">
          <cell r="G61">
            <v>68.979701849999998</v>
          </cell>
        </row>
        <row r="62">
          <cell r="G62">
            <v>0</v>
          </cell>
        </row>
        <row r="63">
          <cell r="G63">
            <v>741.28472819000001</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amt TC"/>
      <sheetName val="Tabelle1"/>
      <sheetName val="Bilanz"/>
    </sheetNames>
    <sheetDataSet>
      <sheetData sheetId="0"/>
      <sheetData sheetId="1"/>
      <sheetData sheetId="2">
        <row r="7">
          <cell r="I7">
            <v>210231395.31999999</v>
          </cell>
        </row>
        <row r="8">
          <cell r="I8">
            <v>383098019.85000002</v>
          </cell>
        </row>
        <row r="9">
          <cell r="I9">
            <v>0</v>
          </cell>
        </row>
        <row r="10">
          <cell r="I10">
            <v>283406.2</v>
          </cell>
        </row>
        <row r="11">
          <cell r="I11">
            <v>0</v>
          </cell>
        </row>
        <row r="13">
          <cell r="I13">
            <v>1148074.6000000001</v>
          </cell>
        </row>
        <row r="14">
          <cell r="I14">
            <v>1804789.92</v>
          </cell>
        </row>
        <row r="16">
          <cell r="I16">
            <v>2338826.73</v>
          </cell>
        </row>
        <row r="20">
          <cell r="I20">
            <v>4417539.17</v>
          </cell>
        </row>
        <row r="21">
          <cell r="I21">
            <v>27463070.579999998</v>
          </cell>
        </row>
        <row r="22">
          <cell r="I22">
            <v>5020595.08</v>
          </cell>
        </row>
        <row r="23">
          <cell r="I23">
            <v>13375051.52</v>
          </cell>
        </row>
        <row r="24">
          <cell r="I24">
            <v>14215216.17</v>
          </cell>
        </row>
        <row r="25">
          <cell r="I25">
            <v>10355563.390000001</v>
          </cell>
        </row>
        <row r="28">
          <cell r="I28">
            <v>509158.26</v>
          </cell>
        </row>
        <row r="29">
          <cell r="I29">
            <v>81571444.239999995</v>
          </cell>
        </row>
        <row r="42">
          <cell r="I42">
            <v>5902020.6500000004</v>
          </cell>
        </row>
        <row r="43">
          <cell r="I43">
            <v>244057488.64000002</v>
          </cell>
        </row>
        <row r="46">
          <cell r="I46">
            <v>10256574.83</v>
          </cell>
        </row>
        <row r="47">
          <cell r="I47">
            <v>12061082.720000001</v>
          </cell>
        </row>
        <row r="48">
          <cell r="I48">
            <v>374125700.42000002</v>
          </cell>
        </row>
        <row r="49">
          <cell r="I49">
            <v>0</v>
          </cell>
        </row>
        <row r="50">
          <cell r="I50">
            <v>33028873.219999999</v>
          </cell>
        </row>
        <row r="51">
          <cell r="I51">
            <v>858190.43</v>
          </cell>
        </row>
        <row r="53">
          <cell r="I53">
            <v>0</v>
          </cell>
        </row>
        <row r="57">
          <cell r="I57">
            <v>1908586.44</v>
          </cell>
        </row>
        <row r="58">
          <cell r="I58">
            <v>2600051.8199999998</v>
          </cell>
        </row>
        <row r="59">
          <cell r="I59">
            <v>46257858.460000001</v>
          </cell>
        </row>
        <row r="60">
          <cell r="I60">
            <v>1759552.35</v>
          </cell>
        </row>
        <row r="61">
          <cell r="I61">
            <v>15328604.689999999</v>
          </cell>
        </row>
        <row r="62">
          <cell r="I62">
            <v>963492.18</v>
          </cell>
        </row>
        <row r="63">
          <cell r="I63">
            <v>11348178.560000001</v>
          </cell>
        </row>
        <row r="65">
          <cell r="I65">
            <v>1277916.28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amt TC"/>
      <sheetName val="Tabelle1"/>
      <sheetName val="Bilanz"/>
    </sheetNames>
    <sheetDataSet>
      <sheetData sheetId="0"/>
      <sheetData sheetId="1"/>
      <sheetData sheetId="2">
        <row r="7">
          <cell r="I7">
            <v>211169814.97999999</v>
          </cell>
        </row>
        <row r="8">
          <cell r="I8">
            <v>392551328.43000001</v>
          </cell>
        </row>
        <row r="9">
          <cell r="I9">
            <v>0</v>
          </cell>
        </row>
        <row r="10">
          <cell r="I10">
            <v>337024.46</v>
          </cell>
        </row>
        <row r="12">
          <cell r="I12">
            <v>92328.07</v>
          </cell>
        </row>
        <row r="13">
          <cell r="I13">
            <v>348574.6</v>
          </cell>
        </row>
        <row r="14">
          <cell r="I14">
            <v>1754989.52</v>
          </cell>
        </row>
        <row r="16">
          <cell r="I16">
            <v>0</v>
          </cell>
        </row>
        <row r="20">
          <cell r="I20">
            <v>4733624.49</v>
          </cell>
        </row>
        <row r="21">
          <cell r="I21">
            <v>28861176.440000001</v>
          </cell>
        </row>
        <row r="22">
          <cell r="I22">
            <v>190230.78</v>
          </cell>
        </row>
        <row r="23">
          <cell r="I23">
            <v>11562808.27</v>
          </cell>
        </row>
        <row r="24">
          <cell r="I24">
            <v>2382356.88</v>
          </cell>
        </row>
        <row r="25">
          <cell r="I25">
            <v>8502400.4800000004</v>
          </cell>
        </row>
        <row r="28">
          <cell r="I28">
            <v>873946.84</v>
          </cell>
        </row>
        <row r="29">
          <cell r="I29">
            <v>77657962.519999996</v>
          </cell>
        </row>
        <row r="30">
          <cell r="I30">
            <v>266161.40999999997</v>
          </cell>
        </row>
        <row r="43">
          <cell r="I43">
            <v>5226638.9000000004</v>
          </cell>
        </row>
        <row r="44">
          <cell r="I44">
            <v>246577626.20999998</v>
          </cell>
        </row>
        <row r="47">
          <cell r="I47">
            <v>11960324.609999999</v>
          </cell>
        </row>
        <row r="48">
          <cell r="I48">
            <v>7137262.1299999999</v>
          </cell>
        </row>
        <row r="49">
          <cell r="I49">
            <v>373648817.16000003</v>
          </cell>
        </row>
        <row r="50">
          <cell r="I50">
            <v>0</v>
          </cell>
        </row>
        <row r="51">
          <cell r="I51">
            <v>32205227.670000002</v>
          </cell>
        </row>
        <row r="52">
          <cell r="I52">
            <v>775768.56</v>
          </cell>
        </row>
        <row r="54">
          <cell r="I54">
            <v>0</v>
          </cell>
        </row>
        <row r="58">
          <cell r="I58">
            <v>6230893</v>
          </cell>
        </row>
        <row r="59">
          <cell r="I59">
            <v>2609021.34</v>
          </cell>
        </row>
        <row r="60">
          <cell r="I60">
            <v>35961799.75</v>
          </cell>
        </row>
        <row r="61">
          <cell r="I61">
            <v>36152.07</v>
          </cell>
        </row>
        <row r="62">
          <cell r="I62">
            <v>14792602.32</v>
          </cell>
        </row>
        <row r="63">
          <cell r="I63">
            <v>1252507.8799999999</v>
          </cell>
        </row>
        <row r="64">
          <cell r="I64">
            <v>7377001.8300000001</v>
          </cell>
        </row>
        <row r="66">
          <cell r="I66">
            <v>719723.66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Bilanz"/>
      <sheetName val="Balance sheet"/>
      <sheetName val="Cash Flow HJ1"/>
      <sheetName val="Tabelle3"/>
    </sheetNames>
    <sheetDataSet>
      <sheetData sheetId="0"/>
      <sheetData sheetId="1">
        <row r="7">
          <cell r="I7">
            <v>383829197.68000001</v>
          </cell>
        </row>
        <row r="8">
          <cell r="I8">
            <v>980438670.53999996</v>
          </cell>
        </row>
        <row r="9">
          <cell r="I9">
            <v>0</v>
          </cell>
        </row>
        <row r="10">
          <cell r="I10">
            <v>364580.92</v>
          </cell>
        </row>
        <row r="12">
          <cell r="I12">
            <v>89774.6</v>
          </cell>
        </row>
        <row r="13">
          <cell r="I13">
            <v>584430.23</v>
          </cell>
        </row>
        <row r="14">
          <cell r="I14">
            <v>0</v>
          </cell>
        </row>
        <row r="15">
          <cell r="I15">
            <v>2820292.24</v>
          </cell>
        </row>
        <row r="17">
          <cell r="I17">
            <v>1555.26</v>
          </cell>
        </row>
        <row r="21">
          <cell r="I21">
            <v>6716629.21</v>
          </cell>
        </row>
        <row r="22">
          <cell r="I22">
            <v>26448449.309999999</v>
          </cell>
        </row>
        <row r="23">
          <cell r="I23">
            <v>2303155.65</v>
          </cell>
        </row>
        <row r="24">
          <cell r="I24">
            <v>11035406.119999999</v>
          </cell>
        </row>
        <row r="25">
          <cell r="I25">
            <v>4633303.32</v>
          </cell>
        </row>
        <row r="26">
          <cell r="I26">
            <v>12254909.76</v>
          </cell>
        </row>
        <row r="29">
          <cell r="I29">
            <v>912928.11</v>
          </cell>
        </row>
        <row r="30">
          <cell r="I30">
            <v>41927705.950000003</v>
          </cell>
        </row>
        <row r="44">
          <cell r="I44">
            <v>5636701.6299999999</v>
          </cell>
        </row>
        <row r="45">
          <cell r="I45">
            <v>234260759.19</v>
          </cell>
        </row>
        <row r="48">
          <cell r="I48">
            <v>11356896.18</v>
          </cell>
        </row>
        <row r="49">
          <cell r="I49">
            <v>6350282.0099999998</v>
          </cell>
        </row>
        <row r="50">
          <cell r="I50">
            <v>906857230.50999999</v>
          </cell>
        </row>
        <row r="51">
          <cell r="I51">
            <v>0</v>
          </cell>
        </row>
        <row r="52">
          <cell r="I52">
            <v>31637233.289999999</v>
          </cell>
        </row>
        <row r="53">
          <cell r="I53">
            <v>0</v>
          </cell>
        </row>
        <row r="54">
          <cell r="I54">
            <v>693774.05</v>
          </cell>
        </row>
        <row r="56">
          <cell r="I56">
            <v>35761170.509999998</v>
          </cell>
        </row>
        <row r="60">
          <cell r="I60">
            <v>13418710.98</v>
          </cell>
        </row>
        <row r="61">
          <cell r="I61">
            <v>151025617.77000001</v>
          </cell>
        </row>
        <row r="62">
          <cell r="I62">
            <v>49857942.399999999</v>
          </cell>
        </row>
        <row r="63">
          <cell r="I63">
            <v>1808.8</v>
          </cell>
        </row>
        <row r="64">
          <cell r="I64">
            <v>16463263.26</v>
          </cell>
        </row>
        <row r="65">
          <cell r="I65">
            <v>1364590.41</v>
          </cell>
        </row>
        <row r="66">
          <cell r="I66">
            <v>12211475.369999999</v>
          </cell>
        </row>
        <row r="67">
          <cell r="I67">
            <v>0</v>
          </cell>
        </row>
        <row r="68">
          <cell r="I68">
            <v>3100234.17</v>
          </cell>
        </row>
      </sheetData>
      <sheetData sheetId="2"/>
      <sheetData sheetId="3">
        <row r="8">
          <cell r="G8">
            <v>24162</v>
          </cell>
        </row>
        <row r="9">
          <cell r="G9">
            <v>44201</v>
          </cell>
        </row>
        <row r="10">
          <cell r="G10">
            <v>572</v>
          </cell>
        </row>
        <row r="12">
          <cell r="G12">
            <v>-933</v>
          </cell>
        </row>
        <row r="13">
          <cell r="G13">
            <v>-5736</v>
          </cell>
        </row>
        <row r="14">
          <cell r="G14">
            <v>-37876</v>
          </cell>
        </row>
        <row r="15">
          <cell r="G15">
            <v>-6158</v>
          </cell>
        </row>
        <row r="19">
          <cell r="G19">
            <v>2988</v>
          </cell>
        </row>
        <row r="20">
          <cell r="G20">
            <v>-34374</v>
          </cell>
        </row>
        <row r="21">
          <cell r="G21">
            <v>-10080</v>
          </cell>
        </row>
        <row r="22">
          <cell r="G22">
            <v>-12</v>
          </cell>
        </row>
        <row r="23">
          <cell r="G23">
            <v>15</v>
          </cell>
        </row>
        <row r="25">
          <cell r="G25">
            <v>-722109</v>
          </cell>
        </row>
        <row r="29">
          <cell r="G29">
            <v>0</v>
          </cell>
        </row>
        <row r="30">
          <cell r="G30">
            <v>-15105</v>
          </cell>
        </row>
        <row r="31">
          <cell r="G31">
            <v>-4695</v>
          </cell>
        </row>
        <row r="32">
          <cell r="G32">
            <v>-1387</v>
          </cell>
        </row>
        <row r="33">
          <cell r="G33">
            <v>1074033</v>
          </cell>
        </row>
        <row r="34">
          <cell r="G34">
            <v>-643344</v>
          </cell>
        </row>
        <row r="35">
          <cell r="G35">
            <v>-18454</v>
          </cell>
        </row>
        <row r="36">
          <cell r="G36">
            <v>0</v>
          </cell>
        </row>
        <row r="37">
          <cell r="G37">
            <v>366667</v>
          </cell>
        </row>
        <row r="44">
          <cell r="G44">
            <v>5112</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Bilanz"/>
      <sheetName val="Balance sheet"/>
      <sheetName val="Cash Flow"/>
      <sheetName val="Tabelle3"/>
    </sheetNames>
    <sheetDataSet>
      <sheetData sheetId="0"/>
      <sheetData sheetId="1">
        <row r="7">
          <cell r="J7">
            <v>648570481.44000006</v>
          </cell>
        </row>
        <row r="8">
          <cell r="J8">
            <v>1378836399.8800001</v>
          </cell>
        </row>
        <row r="9">
          <cell r="J9">
            <v>0.03</v>
          </cell>
        </row>
        <row r="10">
          <cell r="J10">
            <v>319612.25</v>
          </cell>
        </row>
        <row r="13">
          <cell r="J13">
            <v>163626.37</v>
          </cell>
        </row>
        <row r="14">
          <cell r="J14">
            <v>192775.49</v>
          </cell>
        </row>
        <row r="15">
          <cell r="J15">
            <v>282958.64</v>
          </cell>
        </row>
        <row r="16">
          <cell r="J16">
            <v>4339651.47</v>
          </cell>
        </row>
        <row r="18">
          <cell r="J18">
            <v>99071.94</v>
          </cell>
        </row>
        <row r="22">
          <cell r="J22">
            <v>10120683.32</v>
          </cell>
        </row>
        <row r="23">
          <cell r="J23">
            <v>39592412.18</v>
          </cell>
        </row>
        <row r="24">
          <cell r="J24">
            <v>3579363.96</v>
          </cell>
        </row>
        <row r="25">
          <cell r="J25">
            <v>5251622.74</v>
          </cell>
        </row>
        <row r="26">
          <cell r="J26">
            <v>8854805.6600000001</v>
          </cell>
        </row>
        <row r="27">
          <cell r="J27">
            <v>6162512.4500000002</v>
          </cell>
        </row>
        <row r="30">
          <cell r="J30">
            <v>3907357.69</v>
          </cell>
        </row>
        <row r="31">
          <cell r="J31">
            <v>85177880.950000003</v>
          </cell>
        </row>
        <row r="45">
          <cell r="J45">
            <v>6239543.3499999996</v>
          </cell>
        </row>
        <row r="46">
          <cell r="J46">
            <v>545681648.60000002</v>
          </cell>
        </row>
        <row r="49">
          <cell r="J49">
            <v>10331238.67</v>
          </cell>
        </row>
        <row r="50">
          <cell r="J50">
            <v>20110892.489999998</v>
          </cell>
        </row>
        <row r="51">
          <cell r="J51">
            <v>1220878648.05</v>
          </cell>
        </row>
        <row r="52">
          <cell r="J52">
            <v>0</v>
          </cell>
        </row>
        <row r="53">
          <cell r="J53">
            <v>1662318.02</v>
          </cell>
        </row>
        <row r="54">
          <cell r="J54">
            <v>77558454.379999995</v>
          </cell>
        </row>
        <row r="55">
          <cell r="J55">
            <v>1836229.9</v>
          </cell>
        </row>
        <row r="56">
          <cell r="J56">
            <v>13011021.4</v>
          </cell>
        </row>
        <row r="57">
          <cell r="J57">
            <v>106020680.23</v>
          </cell>
        </row>
        <row r="61">
          <cell r="J61">
            <v>28528530.969999999</v>
          </cell>
        </row>
        <row r="62">
          <cell r="J62">
            <v>49909488.899999999</v>
          </cell>
        </row>
        <row r="63">
          <cell r="J63">
            <v>75202235.629999995</v>
          </cell>
        </row>
        <row r="64">
          <cell r="J64">
            <v>521638.78</v>
          </cell>
        </row>
        <row r="65">
          <cell r="J65">
            <v>21224497.609999999</v>
          </cell>
        </row>
        <row r="66">
          <cell r="J66">
            <v>8011251.8399999999</v>
          </cell>
        </row>
        <row r="67">
          <cell r="J67">
            <v>4822963.91</v>
          </cell>
        </row>
        <row r="69">
          <cell r="J69">
            <v>10277034.449999999</v>
          </cell>
        </row>
      </sheetData>
      <sheetData sheetId="2">
        <row r="32">
          <cell r="I32">
            <v>302721.75</v>
          </cell>
        </row>
        <row r="68">
          <cell r="I68">
            <v>165164.38</v>
          </cell>
        </row>
      </sheetData>
      <sheetData sheetId="3">
        <row r="12">
          <cell r="G12">
            <v>-3007.5452899999946</v>
          </cell>
        </row>
        <row r="13">
          <cell r="G13">
            <v>75796.081609999994</v>
          </cell>
        </row>
        <row r="14">
          <cell r="G14">
            <v>601.32295000000295</v>
          </cell>
        </row>
        <row r="16">
          <cell r="G16">
            <v>-242.20381999999995</v>
          </cell>
        </row>
        <row r="17">
          <cell r="G17">
            <v>4836.1872229999917</v>
          </cell>
        </row>
        <row r="18">
          <cell r="G18">
            <v>-17694.577398128204</v>
          </cell>
        </row>
        <row r="19">
          <cell r="G19">
            <v>-10700.42179</v>
          </cell>
        </row>
        <row r="23">
          <cell r="G23">
            <v>1531.2559700000006</v>
          </cell>
        </row>
        <row r="24">
          <cell r="G24">
            <v>-68424.901493768339</v>
          </cell>
        </row>
        <row r="25">
          <cell r="G25">
            <v>-14980.702779999971</v>
          </cell>
        </row>
        <row r="26">
          <cell r="G26">
            <v>-1.1999999998806742E-4</v>
          </cell>
        </row>
        <row r="27">
          <cell r="G27">
            <v>39.063520000000018</v>
          </cell>
        </row>
        <row r="29">
          <cell r="G29">
            <v>-641746.26766000001</v>
          </cell>
        </row>
        <row r="33">
          <cell r="G33">
            <v>0</v>
          </cell>
        </row>
        <row r="34">
          <cell r="G34">
            <v>-29389.186989999955</v>
          </cell>
        </row>
        <row r="35">
          <cell r="G35">
            <v>-6296.4749043009078</v>
          </cell>
        </row>
        <row r="36">
          <cell r="G36">
            <v>-1387.2839199999999</v>
          </cell>
        </row>
        <row r="37">
          <cell r="G37">
            <v>1394032.5226870226</v>
          </cell>
        </row>
        <row r="38">
          <cell r="G38">
            <v>-1347530.2910097609</v>
          </cell>
        </row>
        <row r="39">
          <cell r="G39">
            <v>-29262.911417832656</v>
          </cell>
          <cell r="I39">
            <v>-17126</v>
          </cell>
        </row>
        <row r="40">
          <cell r="G40">
            <v>0</v>
          </cell>
          <cell r="I40">
            <v>-18369</v>
          </cell>
        </row>
        <row r="41">
          <cell r="G41">
            <v>749335</v>
          </cell>
        </row>
        <row r="48">
          <cell r="G48">
            <v>5228.5691300000008</v>
          </cell>
        </row>
      </sheetData>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ne Kontensplit"/>
      <sheetName val="mit Kontensplit"/>
    </sheetNames>
    <sheetDataSet>
      <sheetData sheetId="0">
        <row r="5">
          <cell r="B5" t="str">
            <v>BA10000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row>
        <row r="6">
          <cell r="B6" t="str">
            <v>BA11000</v>
          </cell>
          <cell r="C6">
            <v>0</v>
          </cell>
          <cell r="D6">
            <v>1904249955.8900001</v>
          </cell>
          <cell r="E6">
            <v>99879301.890000001</v>
          </cell>
          <cell r="F6">
            <v>17496533.09</v>
          </cell>
          <cell r="G6">
            <v>44615899.020000003</v>
          </cell>
          <cell r="H6">
            <v>3029.32</v>
          </cell>
          <cell r="I6">
            <v>0</v>
          </cell>
          <cell r="J6">
            <v>2987761.8</v>
          </cell>
          <cell r="K6">
            <v>46896300.340000004</v>
          </cell>
          <cell r="L6">
            <v>6105492.7000000002</v>
          </cell>
          <cell r="M6">
            <v>8805905.2400000002</v>
          </cell>
          <cell r="N6">
            <v>9167701.0199999996</v>
          </cell>
          <cell r="O6">
            <v>11523620.880000001</v>
          </cell>
          <cell r="P6">
            <v>11118650.9</v>
          </cell>
          <cell r="Q6">
            <v>0</v>
          </cell>
          <cell r="R6">
            <v>88957.05</v>
          </cell>
          <cell r="S6">
            <v>0</v>
          </cell>
          <cell r="T6">
            <v>1574910.45</v>
          </cell>
          <cell r="U6">
            <v>811.32</v>
          </cell>
          <cell r="V6">
            <v>149584.09</v>
          </cell>
          <cell r="W6">
            <v>10433079.42</v>
          </cell>
          <cell r="X6">
            <v>6991275.5099999998</v>
          </cell>
          <cell r="Y6">
            <v>5187959.88</v>
          </cell>
          <cell r="Z6">
            <v>0</v>
          </cell>
          <cell r="AA6">
            <v>7163993.6900000004</v>
          </cell>
          <cell r="AB6">
            <v>27161088.170000002</v>
          </cell>
          <cell r="AC6">
            <v>3030825.87</v>
          </cell>
          <cell r="AD6">
            <v>84647.58</v>
          </cell>
          <cell r="AE6">
            <v>187783.5</v>
          </cell>
          <cell r="AF6">
            <v>399171.56</v>
          </cell>
          <cell r="AG6">
            <v>214635.17</v>
          </cell>
          <cell r="AH6">
            <v>49614</v>
          </cell>
          <cell r="AI6">
            <v>0</v>
          </cell>
          <cell r="AJ6">
            <v>0</v>
          </cell>
          <cell r="AK6">
            <v>310852355.86000001</v>
          </cell>
          <cell r="AL6">
            <v>10538831.73</v>
          </cell>
          <cell r="AM6">
            <v>266207848.94999999</v>
          </cell>
          <cell r="AN6">
            <v>1339134.79</v>
          </cell>
          <cell r="AO6">
            <v>2334025.9900000002</v>
          </cell>
          <cell r="AP6">
            <v>63832748.590000004</v>
          </cell>
          <cell r="AQ6">
            <v>1532095.96</v>
          </cell>
          <cell r="AR6">
            <v>10702.41</v>
          </cell>
          <cell r="AS6">
            <v>3973217.89</v>
          </cell>
          <cell r="AT6">
            <v>254313.91</v>
          </cell>
          <cell r="AU6">
            <v>644452.42000000004</v>
          </cell>
          <cell r="AV6">
            <v>0</v>
          </cell>
          <cell r="AW6">
            <v>3744829.4399999999</v>
          </cell>
          <cell r="AX6">
            <v>6188.19</v>
          </cell>
          <cell r="AY6">
            <v>244255381.88999999</v>
          </cell>
          <cell r="AZ6">
            <v>151023402.80000001</v>
          </cell>
          <cell r="BA6">
            <v>17511319.539999999</v>
          </cell>
          <cell r="BB6">
            <v>1643305.84</v>
          </cell>
          <cell r="BC6">
            <v>3021705.88</v>
          </cell>
          <cell r="BD6">
            <v>18175145.039999999</v>
          </cell>
          <cell r="BE6">
            <v>2269228.06</v>
          </cell>
          <cell r="BF6">
            <v>834298.7</v>
          </cell>
          <cell r="BG6">
            <v>824223.77</v>
          </cell>
          <cell r="BH6">
            <v>16605527.710000001</v>
          </cell>
          <cell r="BI6">
            <v>1054090.1499999999</v>
          </cell>
          <cell r="BJ6">
            <v>0</v>
          </cell>
          <cell r="BK6">
            <v>39689388.93</v>
          </cell>
          <cell r="BL6">
            <v>6572591.2199999997</v>
          </cell>
          <cell r="BM6">
            <v>5034290.62</v>
          </cell>
          <cell r="BN6">
            <v>33638221.869999997</v>
          </cell>
          <cell r="BO6">
            <v>47755580.590000004</v>
          </cell>
          <cell r="BP6">
            <v>-82956904.730000004</v>
          </cell>
          <cell r="BQ6">
            <v>3397790033.3600001</v>
          </cell>
          <cell r="BR6">
            <v>56472029.960000001</v>
          </cell>
          <cell r="BS6">
            <v>-791557692.47000003</v>
          </cell>
          <cell r="BT6">
            <v>0</v>
          </cell>
          <cell r="BU6">
            <v>0</v>
          </cell>
          <cell r="BV6">
            <v>0</v>
          </cell>
          <cell r="BW6">
            <v>-710373133.79999995</v>
          </cell>
          <cell r="BX6">
            <v>-5925449.3799999999</v>
          </cell>
          <cell r="BY6">
            <v>0</v>
          </cell>
          <cell r="BZ6">
            <v>73079382.319999993</v>
          </cell>
          <cell r="CA6">
            <v>-1378304863.3699999</v>
          </cell>
          <cell r="CB6">
            <v>2019485169.99</v>
          </cell>
          <cell r="CC6">
            <v>0</v>
          </cell>
        </row>
        <row r="7">
          <cell r="B7" t="str">
            <v>BA11100</v>
          </cell>
          <cell r="C7">
            <v>0</v>
          </cell>
          <cell r="D7">
            <v>11152780.91</v>
          </cell>
          <cell r="E7">
            <v>93246588.709999993</v>
          </cell>
          <cell r="F7">
            <v>10307835.65</v>
          </cell>
          <cell r="G7">
            <v>0</v>
          </cell>
          <cell r="H7">
            <v>0</v>
          </cell>
          <cell r="I7">
            <v>0</v>
          </cell>
          <cell r="J7">
            <v>664008.75</v>
          </cell>
          <cell r="K7">
            <v>35179633.32</v>
          </cell>
          <cell r="L7">
            <v>6089438.04</v>
          </cell>
          <cell r="M7">
            <v>1670438.35</v>
          </cell>
          <cell r="N7">
            <v>3884316.02</v>
          </cell>
          <cell r="O7">
            <v>11509700.09</v>
          </cell>
          <cell r="P7">
            <v>11056887.880000001</v>
          </cell>
          <cell r="Q7">
            <v>0</v>
          </cell>
          <cell r="R7">
            <v>88957.05</v>
          </cell>
          <cell r="S7">
            <v>0</v>
          </cell>
          <cell r="T7">
            <v>1174906.45</v>
          </cell>
          <cell r="U7">
            <v>811.32</v>
          </cell>
          <cell r="V7">
            <v>149584.09</v>
          </cell>
          <cell r="W7">
            <v>5570289.6600000001</v>
          </cell>
          <cell r="X7">
            <v>6986791.0300000003</v>
          </cell>
          <cell r="Y7">
            <v>3632999.44</v>
          </cell>
          <cell r="Z7">
            <v>0</v>
          </cell>
          <cell r="AA7">
            <v>4819507.05</v>
          </cell>
          <cell r="AB7">
            <v>22559502.940000001</v>
          </cell>
          <cell r="AC7">
            <v>3020984.87</v>
          </cell>
          <cell r="AD7">
            <v>29167</v>
          </cell>
          <cell r="AE7">
            <v>15</v>
          </cell>
          <cell r="AF7">
            <v>396303</v>
          </cell>
          <cell r="AG7">
            <v>136405.66</v>
          </cell>
          <cell r="AH7">
            <v>49614</v>
          </cell>
          <cell r="AI7">
            <v>0</v>
          </cell>
          <cell r="AJ7">
            <v>0</v>
          </cell>
          <cell r="AK7">
            <v>0</v>
          </cell>
          <cell r="AL7">
            <v>10493091.91</v>
          </cell>
          <cell r="AM7">
            <v>159227508.28999999</v>
          </cell>
          <cell r="AN7">
            <v>1312307.9099999999</v>
          </cell>
          <cell r="AO7">
            <v>2480492.96</v>
          </cell>
          <cell r="AP7">
            <v>59653757.909999996</v>
          </cell>
          <cell r="AQ7">
            <v>0</v>
          </cell>
          <cell r="AR7">
            <v>0</v>
          </cell>
          <cell r="AS7">
            <v>3479802.02</v>
          </cell>
          <cell r="AT7">
            <v>106289.69</v>
          </cell>
          <cell r="AU7">
            <v>644452.42000000004</v>
          </cell>
          <cell r="AV7">
            <v>0</v>
          </cell>
          <cell r="AW7">
            <v>3621630.39</v>
          </cell>
          <cell r="AX7">
            <v>0</v>
          </cell>
          <cell r="AY7">
            <v>100545811.55</v>
          </cell>
          <cell r="AZ7">
            <v>14073941.550000001</v>
          </cell>
          <cell r="BA7">
            <v>1441135.7</v>
          </cell>
          <cell r="BB7">
            <v>1634438.04</v>
          </cell>
          <cell r="BC7">
            <v>3002104.4</v>
          </cell>
          <cell r="BD7">
            <v>1201559.5900000001</v>
          </cell>
          <cell r="BE7">
            <v>2264534.5499999998</v>
          </cell>
          <cell r="BF7">
            <v>834298.7</v>
          </cell>
          <cell r="BG7">
            <v>824223.77</v>
          </cell>
          <cell r="BH7">
            <v>6874796.0800000001</v>
          </cell>
          <cell r="BI7">
            <v>1054090.1499999999</v>
          </cell>
          <cell r="BJ7">
            <v>0</v>
          </cell>
          <cell r="BK7">
            <v>434561.36</v>
          </cell>
          <cell r="BL7">
            <v>6496590.2199999997</v>
          </cell>
          <cell r="BM7">
            <v>4261736.9800000004</v>
          </cell>
          <cell r="BN7">
            <v>0</v>
          </cell>
          <cell r="BO7">
            <v>45134337.899999999</v>
          </cell>
          <cell r="BP7">
            <v>-55138654.609999999</v>
          </cell>
          <cell r="BQ7">
            <v>609336305.71000004</v>
          </cell>
          <cell r="BR7">
            <v>-2854464.24</v>
          </cell>
          <cell r="BS7">
            <v>0</v>
          </cell>
          <cell r="BT7">
            <v>0</v>
          </cell>
          <cell r="BU7">
            <v>0</v>
          </cell>
          <cell r="BV7">
            <v>0</v>
          </cell>
          <cell r="BW7">
            <v>0</v>
          </cell>
          <cell r="BX7">
            <v>-1791438.38</v>
          </cell>
          <cell r="BY7">
            <v>0</v>
          </cell>
          <cell r="BZ7">
            <v>0</v>
          </cell>
          <cell r="CA7">
            <v>-4645902.62</v>
          </cell>
          <cell r="CB7">
            <v>604690403.09000003</v>
          </cell>
          <cell r="CC7">
            <v>0</v>
          </cell>
        </row>
        <row r="8">
          <cell r="B8" t="str">
            <v>BA11200</v>
          </cell>
          <cell r="C8">
            <v>0</v>
          </cell>
          <cell r="D8">
            <v>0</v>
          </cell>
          <cell r="E8">
            <v>0</v>
          </cell>
          <cell r="F8">
            <v>153.38999999999999</v>
          </cell>
          <cell r="G8">
            <v>0</v>
          </cell>
          <cell r="H8">
            <v>0</v>
          </cell>
          <cell r="I8">
            <v>0</v>
          </cell>
          <cell r="J8">
            <v>0</v>
          </cell>
          <cell r="K8">
            <v>1362568.98</v>
          </cell>
          <cell r="L8">
            <v>8146.52</v>
          </cell>
          <cell r="M8">
            <v>0</v>
          </cell>
          <cell r="N8">
            <v>0</v>
          </cell>
          <cell r="O8">
            <v>0</v>
          </cell>
          <cell r="P8">
            <v>0</v>
          </cell>
          <cell r="Q8">
            <v>0</v>
          </cell>
          <cell r="R8">
            <v>0</v>
          </cell>
          <cell r="S8">
            <v>0</v>
          </cell>
          <cell r="T8">
            <v>0</v>
          </cell>
          <cell r="U8">
            <v>0</v>
          </cell>
          <cell r="V8">
            <v>0</v>
          </cell>
          <cell r="W8">
            <v>213838.31</v>
          </cell>
          <cell r="X8">
            <v>79261.45</v>
          </cell>
          <cell r="Y8">
            <v>0</v>
          </cell>
          <cell r="Z8">
            <v>0</v>
          </cell>
          <cell r="AA8">
            <v>0</v>
          </cell>
          <cell r="AB8">
            <v>84734.66</v>
          </cell>
          <cell r="AC8">
            <v>0</v>
          </cell>
          <cell r="AD8">
            <v>0.5</v>
          </cell>
          <cell r="AE8">
            <v>0</v>
          </cell>
          <cell r="AF8">
            <v>0</v>
          </cell>
          <cell r="AG8">
            <v>0</v>
          </cell>
          <cell r="AH8">
            <v>0</v>
          </cell>
          <cell r="AI8">
            <v>0</v>
          </cell>
          <cell r="AJ8">
            <v>0</v>
          </cell>
          <cell r="AK8">
            <v>0</v>
          </cell>
          <cell r="AL8">
            <v>0</v>
          </cell>
          <cell r="AM8">
            <v>109146.73</v>
          </cell>
          <cell r="AN8">
            <v>0</v>
          </cell>
          <cell r="AO8">
            <v>0</v>
          </cell>
          <cell r="AP8">
            <v>0</v>
          </cell>
          <cell r="AQ8">
            <v>0</v>
          </cell>
          <cell r="AR8">
            <v>0</v>
          </cell>
          <cell r="AS8">
            <v>0</v>
          </cell>
          <cell r="AT8">
            <v>0</v>
          </cell>
          <cell r="AU8">
            <v>0</v>
          </cell>
          <cell r="AV8">
            <v>0</v>
          </cell>
          <cell r="AW8">
            <v>0</v>
          </cell>
          <cell r="AX8">
            <v>0</v>
          </cell>
          <cell r="AY8">
            <v>-7.81</v>
          </cell>
          <cell r="AZ8">
            <v>0</v>
          </cell>
          <cell r="BA8">
            <v>0</v>
          </cell>
          <cell r="BB8">
            <v>6371.92</v>
          </cell>
          <cell r="BC8">
            <v>0</v>
          </cell>
          <cell r="BD8">
            <v>0</v>
          </cell>
          <cell r="BE8">
            <v>0</v>
          </cell>
          <cell r="BF8">
            <v>0</v>
          </cell>
          <cell r="BG8">
            <v>0</v>
          </cell>
          <cell r="BH8">
            <v>0</v>
          </cell>
          <cell r="BI8">
            <v>50256.31</v>
          </cell>
          <cell r="BJ8">
            <v>0</v>
          </cell>
          <cell r="BK8">
            <v>0</v>
          </cell>
          <cell r="BL8">
            <v>24405.39</v>
          </cell>
          <cell r="BM8">
            <v>0</v>
          </cell>
          <cell r="BN8">
            <v>0</v>
          </cell>
          <cell r="BO8">
            <v>2021.61</v>
          </cell>
          <cell r="BP8">
            <v>0</v>
          </cell>
          <cell r="BQ8">
            <v>1940897.96</v>
          </cell>
          <cell r="BR8">
            <v>0</v>
          </cell>
          <cell r="BS8">
            <v>0</v>
          </cell>
          <cell r="BT8">
            <v>0</v>
          </cell>
          <cell r="BU8">
            <v>0</v>
          </cell>
          <cell r="BV8">
            <v>0</v>
          </cell>
          <cell r="BW8">
            <v>0</v>
          </cell>
          <cell r="BX8">
            <v>0</v>
          </cell>
          <cell r="BY8">
            <v>0</v>
          </cell>
          <cell r="BZ8">
            <v>0</v>
          </cell>
          <cell r="CA8">
            <v>0</v>
          </cell>
          <cell r="CB8">
            <v>1940897.96</v>
          </cell>
          <cell r="CC8">
            <v>0</v>
          </cell>
        </row>
        <row r="9">
          <cell r="B9" t="str">
            <v>BA11300</v>
          </cell>
          <cell r="C9">
            <v>0</v>
          </cell>
          <cell r="D9">
            <v>7728062.4900000002</v>
          </cell>
          <cell r="E9">
            <v>92238498.590000004</v>
          </cell>
          <cell r="F9">
            <v>10194908.970000001</v>
          </cell>
          <cell r="G9">
            <v>0</v>
          </cell>
          <cell r="H9">
            <v>0</v>
          </cell>
          <cell r="I9">
            <v>0</v>
          </cell>
          <cell r="J9">
            <v>664008.75</v>
          </cell>
          <cell r="K9">
            <v>29118215.98</v>
          </cell>
          <cell r="L9">
            <v>6024933.25</v>
          </cell>
          <cell r="M9">
            <v>1670298.73</v>
          </cell>
          <cell r="N9">
            <v>3884065.67</v>
          </cell>
          <cell r="O9">
            <v>11487016.07</v>
          </cell>
          <cell r="P9">
            <v>11056887.880000001</v>
          </cell>
          <cell r="Q9">
            <v>0</v>
          </cell>
          <cell r="R9">
            <v>88957.05</v>
          </cell>
          <cell r="S9">
            <v>0</v>
          </cell>
          <cell r="T9">
            <v>1173659.6499999999</v>
          </cell>
          <cell r="U9">
            <v>811.32</v>
          </cell>
          <cell r="V9">
            <v>149584.09</v>
          </cell>
          <cell r="W9">
            <v>5346792.87</v>
          </cell>
          <cell r="X9">
            <v>6287487.8099999996</v>
          </cell>
          <cell r="Y9">
            <v>3632999.44</v>
          </cell>
          <cell r="Z9">
            <v>0</v>
          </cell>
          <cell r="AA9">
            <v>4802618.43</v>
          </cell>
          <cell r="AB9">
            <v>22219122.280000001</v>
          </cell>
          <cell r="AC9">
            <v>0</v>
          </cell>
          <cell r="AD9">
            <v>28486</v>
          </cell>
          <cell r="AE9">
            <v>0</v>
          </cell>
          <cell r="AF9">
            <v>379959.5</v>
          </cell>
          <cell r="AG9">
            <v>96450</v>
          </cell>
          <cell r="AH9">
            <v>46793</v>
          </cell>
          <cell r="AI9">
            <v>0</v>
          </cell>
          <cell r="AJ9">
            <v>0</v>
          </cell>
          <cell r="AK9">
            <v>0</v>
          </cell>
          <cell r="AL9">
            <v>10420710.939999999</v>
          </cell>
          <cell r="AM9">
            <v>127485404.72</v>
          </cell>
          <cell r="AN9">
            <v>1294615.56</v>
          </cell>
          <cell r="AO9">
            <v>1535780.99</v>
          </cell>
          <cell r="AP9">
            <v>58025756.93</v>
          </cell>
          <cell r="AQ9">
            <v>0</v>
          </cell>
          <cell r="AR9">
            <v>0</v>
          </cell>
          <cell r="AS9">
            <v>3131897.08</v>
          </cell>
          <cell r="AT9">
            <v>39240.480000000003</v>
          </cell>
          <cell r="AU9">
            <v>644394.52</v>
          </cell>
          <cell r="AV9">
            <v>0</v>
          </cell>
          <cell r="AW9">
            <v>3585141.07</v>
          </cell>
          <cell r="AX9">
            <v>0</v>
          </cell>
          <cell r="AY9">
            <v>98987156.849999994</v>
          </cell>
          <cell r="AZ9">
            <v>13222030.800000001</v>
          </cell>
          <cell r="BA9">
            <v>1441135.7</v>
          </cell>
          <cell r="BB9">
            <v>1551043.5</v>
          </cell>
          <cell r="BC9">
            <v>2996725.36</v>
          </cell>
          <cell r="BD9">
            <v>1194676.1200000001</v>
          </cell>
          <cell r="BE9">
            <v>2256172.5</v>
          </cell>
          <cell r="BF9">
            <v>808857.79</v>
          </cell>
          <cell r="BG9">
            <v>824025.59999999998</v>
          </cell>
          <cell r="BH9">
            <v>6874796.0800000001</v>
          </cell>
          <cell r="BI9">
            <v>970827.72</v>
          </cell>
          <cell r="BJ9">
            <v>0</v>
          </cell>
          <cell r="BK9">
            <v>434561.36</v>
          </cell>
          <cell r="BL9">
            <v>6468438.8099999996</v>
          </cell>
          <cell r="BM9">
            <v>2774263.72</v>
          </cell>
          <cell r="BN9">
            <v>0</v>
          </cell>
          <cell r="BO9">
            <v>30499983.550000001</v>
          </cell>
          <cell r="BP9">
            <v>-55138654.609999999</v>
          </cell>
          <cell r="BQ9">
            <v>540649600.96000004</v>
          </cell>
          <cell r="BR9">
            <v>-2852736.99</v>
          </cell>
          <cell r="BS9">
            <v>0</v>
          </cell>
          <cell r="BT9">
            <v>0</v>
          </cell>
          <cell r="BU9">
            <v>0</v>
          </cell>
          <cell r="BV9">
            <v>0</v>
          </cell>
          <cell r="BW9">
            <v>0</v>
          </cell>
          <cell r="BX9">
            <v>-1684364.12</v>
          </cell>
          <cell r="BY9">
            <v>0</v>
          </cell>
          <cell r="BZ9">
            <v>0</v>
          </cell>
          <cell r="CA9">
            <v>-4537101.1100000003</v>
          </cell>
          <cell r="CB9">
            <v>536112499.85000002</v>
          </cell>
          <cell r="CC9">
            <v>0</v>
          </cell>
        </row>
        <row r="10">
          <cell r="B10" t="str">
            <v>BA11400</v>
          </cell>
          <cell r="C10">
            <v>0</v>
          </cell>
          <cell r="D10">
            <v>0</v>
          </cell>
          <cell r="E10">
            <v>0</v>
          </cell>
          <cell r="F10">
            <v>0</v>
          </cell>
          <cell r="G10">
            <v>0</v>
          </cell>
          <cell r="H10">
            <v>0</v>
          </cell>
          <cell r="I10">
            <v>0</v>
          </cell>
          <cell r="J10">
            <v>0</v>
          </cell>
          <cell r="K10">
            <v>0</v>
          </cell>
          <cell r="L10">
            <v>0</v>
          </cell>
          <cell r="M10">
            <v>266.99</v>
          </cell>
          <cell r="N10">
            <v>2735.88</v>
          </cell>
          <cell r="O10">
            <v>0</v>
          </cell>
          <cell r="P10">
            <v>23.08</v>
          </cell>
          <cell r="Q10">
            <v>0</v>
          </cell>
          <cell r="R10">
            <v>176.58</v>
          </cell>
          <cell r="S10">
            <v>0</v>
          </cell>
          <cell r="T10">
            <v>0</v>
          </cell>
          <cell r="U10">
            <v>0</v>
          </cell>
          <cell r="V10">
            <v>18.75</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3221.28</v>
          </cell>
          <cell r="BR10">
            <v>0</v>
          </cell>
          <cell r="BS10">
            <v>0</v>
          </cell>
          <cell r="BT10">
            <v>0</v>
          </cell>
          <cell r="BU10">
            <v>0</v>
          </cell>
          <cell r="BV10">
            <v>0</v>
          </cell>
          <cell r="BW10">
            <v>0</v>
          </cell>
          <cell r="BX10">
            <v>0</v>
          </cell>
          <cell r="BY10">
            <v>0</v>
          </cell>
          <cell r="BZ10">
            <v>0</v>
          </cell>
          <cell r="CA10">
            <v>0</v>
          </cell>
          <cell r="CB10">
            <v>3221.28</v>
          </cell>
          <cell r="CC10">
            <v>0</v>
          </cell>
        </row>
        <row r="11">
          <cell r="B11" t="str">
            <v>BA11500</v>
          </cell>
          <cell r="C11">
            <v>0</v>
          </cell>
          <cell r="D11">
            <v>1841324.99</v>
          </cell>
          <cell r="E11">
            <v>1746921.6</v>
          </cell>
          <cell r="F11">
            <v>208783.2</v>
          </cell>
          <cell r="G11">
            <v>0</v>
          </cell>
          <cell r="H11">
            <v>0</v>
          </cell>
          <cell r="I11">
            <v>0</v>
          </cell>
          <cell r="J11">
            <v>3032.57</v>
          </cell>
          <cell r="K11">
            <v>2075091.59</v>
          </cell>
          <cell r="L11">
            <v>3378.92</v>
          </cell>
          <cell r="M11">
            <v>161189.39000000001</v>
          </cell>
          <cell r="N11">
            <v>708376.36</v>
          </cell>
          <cell r="O11">
            <v>484111.59</v>
          </cell>
          <cell r="P11">
            <v>1069722.3799999999</v>
          </cell>
          <cell r="Q11">
            <v>0</v>
          </cell>
          <cell r="R11">
            <v>10156.65</v>
          </cell>
          <cell r="S11">
            <v>0</v>
          </cell>
          <cell r="T11">
            <v>58587.74</v>
          </cell>
          <cell r="U11">
            <v>0</v>
          </cell>
          <cell r="V11">
            <v>49052.22</v>
          </cell>
          <cell r="W11">
            <v>0</v>
          </cell>
          <cell r="X11">
            <v>317905.46999999997</v>
          </cell>
          <cell r="Y11">
            <v>147320.48000000001</v>
          </cell>
          <cell r="Z11">
            <v>0</v>
          </cell>
          <cell r="AA11">
            <v>3451098.14</v>
          </cell>
          <cell r="AB11">
            <v>14633770.32</v>
          </cell>
          <cell r="AC11">
            <v>0</v>
          </cell>
          <cell r="AD11">
            <v>0</v>
          </cell>
          <cell r="AE11">
            <v>0</v>
          </cell>
          <cell r="AF11">
            <v>135912</v>
          </cell>
          <cell r="AG11">
            <v>96450</v>
          </cell>
          <cell r="AH11">
            <v>46793</v>
          </cell>
          <cell r="AI11">
            <v>0</v>
          </cell>
          <cell r="AJ11">
            <v>0</v>
          </cell>
          <cell r="AK11">
            <v>0</v>
          </cell>
          <cell r="AL11">
            <v>1</v>
          </cell>
          <cell r="AM11">
            <v>6807975.4299999997</v>
          </cell>
          <cell r="AN11">
            <v>29343.040000000001</v>
          </cell>
          <cell r="AO11">
            <v>386691</v>
          </cell>
          <cell r="AP11">
            <v>15934906.15</v>
          </cell>
          <cell r="AQ11">
            <v>0</v>
          </cell>
          <cell r="AR11">
            <v>0</v>
          </cell>
          <cell r="AS11">
            <v>3131897.08</v>
          </cell>
          <cell r="AT11">
            <v>39240.480000000003</v>
          </cell>
          <cell r="AU11">
            <v>644394.52</v>
          </cell>
          <cell r="AV11">
            <v>0</v>
          </cell>
          <cell r="AW11">
            <v>3585141.07</v>
          </cell>
          <cell r="AX11">
            <v>0</v>
          </cell>
          <cell r="AY11">
            <v>46089304.329999998</v>
          </cell>
          <cell r="AZ11">
            <v>1836475.34</v>
          </cell>
          <cell r="BA11">
            <v>452365.76</v>
          </cell>
          <cell r="BB11">
            <v>358673.97</v>
          </cell>
          <cell r="BC11">
            <v>423035.15</v>
          </cell>
          <cell r="BD11">
            <v>217259.05</v>
          </cell>
          <cell r="BE11">
            <v>315546.21999999997</v>
          </cell>
          <cell r="BF11">
            <v>288212.49</v>
          </cell>
          <cell r="BG11">
            <v>304893.13</v>
          </cell>
          <cell r="BH11">
            <v>633826.67000000004</v>
          </cell>
          <cell r="BI11">
            <v>451813</v>
          </cell>
          <cell r="BJ11">
            <v>0</v>
          </cell>
          <cell r="BK11">
            <v>434561.36</v>
          </cell>
          <cell r="BL11">
            <v>885952.37</v>
          </cell>
          <cell r="BM11">
            <v>2774263.72</v>
          </cell>
          <cell r="BN11">
            <v>0</v>
          </cell>
          <cell r="BO11">
            <v>6780148.96</v>
          </cell>
          <cell r="BP11">
            <v>-56309654.609999999</v>
          </cell>
          <cell r="BQ11">
            <v>63745245.289999999</v>
          </cell>
          <cell r="BR11">
            <v>-54744.36</v>
          </cell>
          <cell r="BS11">
            <v>0</v>
          </cell>
          <cell r="BT11">
            <v>0</v>
          </cell>
          <cell r="BU11">
            <v>0</v>
          </cell>
          <cell r="BV11">
            <v>0</v>
          </cell>
          <cell r="BW11">
            <v>0</v>
          </cell>
          <cell r="BX11">
            <v>-489364.12</v>
          </cell>
          <cell r="BY11">
            <v>0</v>
          </cell>
          <cell r="BZ11">
            <v>0</v>
          </cell>
          <cell r="CA11">
            <v>-544108.48</v>
          </cell>
          <cell r="CB11">
            <v>63201136.810000002</v>
          </cell>
          <cell r="CC11">
            <v>0</v>
          </cell>
        </row>
        <row r="12">
          <cell r="B12" t="str">
            <v>BA11600</v>
          </cell>
          <cell r="C12">
            <v>0</v>
          </cell>
          <cell r="D12">
            <v>0</v>
          </cell>
          <cell r="E12">
            <v>3810315.65</v>
          </cell>
          <cell r="F12">
            <v>3730049.19</v>
          </cell>
          <cell r="G12">
            <v>0</v>
          </cell>
          <cell r="H12">
            <v>0</v>
          </cell>
          <cell r="I12">
            <v>0</v>
          </cell>
          <cell r="J12">
            <v>53281.21</v>
          </cell>
          <cell r="K12">
            <v>4318959.93</v>
          </cell>
          <cell r="L12">
            <v>3219932.67</v>
          </cell>
          <cell r="M12">
            <v>624305.31999999995</v>
          </cell>
          <cell r="N12">
            <v>1526121.22</v>
          </cell>
          <cell r="O12">
            <v>1650180.63</v>
          </cell>
          <cell r="P12">
            <v>4875118.46</v>
          </cell>
          <cell r="Q12">
            <v>0</v>
          </cell>
          <cell r="R12">
            <v>77785.5</v>
          </cell>
          <cell r="S12">
            <v>0</v>
          </cell>
          <cell r="T12">
            <v>68595.649999999994</v>
          </cell>
          <cell r="U12">
            <v>0</v>
          </cell>
          <cell r="V12">
            <v>91429.73</v>
          </cell>
          <cell r="W12">
            <v>0</v>
          </cell>
          <cell r="X12">
            <v>944776.13</v>
          </cell>
          <cell r="Y12">
            <v>789364.07</v>
          </cell>
          <cell r="Z12">
            <v>0</v>
          </cell>
          <cell r="AA12">
            <v>212126.98</v>
          </cell>
          <cell r="AB12">
            <v>0</v>
          </cell>
          <cell r="AC12">
            <v>0</v>
          </cell>
          <cell r="AD12">
            <v>28486</v>
          </cell>
          <cell r="AE12">
            <v>0</v>
          </cell>
          <cell r="AF12">
            <v>0</v>
          </cell>
          <cell r="AG12">
            <v>0</v>
          </cell>
          <cell r="AH12">
            <v>0</v>
          </cell>
          <cell r="AI12">
            <v>0</v>
          </cell>
          <cell r="AJ12">
            <v>0</v>
          </cell>
          <cell r="AK12">
            <v>0</v>
          </cell>
          <cell r="AL12">
            <v>1467350.49</v>
          </cell>
          <cell r="AM12">
            <v>16067447.59</v>
          </cell>
          <cell r="AN12">
            <v>277436.39</v>
          </cell>
          <cell r="AO12">
            <v>-275758.09000000003</v>
          </cell>
          <cell r="AP12">
            <v>10454677.65</v>
          </cell>
          <cell r="AQ12">
            <v>0</v>
          </cell>
          <cell r="AR12">
            <v>0</v>
          </cell>
          <cell r="AS12">
            <v>0</v>
          </cell>
          <cell r="AT12">
            <v>0</v>
          </cell>
          <cell r="AU12">
            <v>0</v>
          </cell>
          <cell r="AV12">
            <v>0</v>
          </cell>
          <cell r="AW12">
            <v>0</v>
          </cell>
          <cell r="AX12">
            <v>0</v>
          </cell>
          <cell r="AY12">
            <v>9261636.7300000004</v>
          </cell>
          <cell r="AZ12">
            <v>3341617.84</v>
          </cell>
          <cell r="BA12">
            <v>0</v>
          </cell>
          <cell r="BB12">
            <v>723820.52</v>
          </cell>
          <cell r="BC12">
            <v>500089.01</v>
          </cell>
          <cell r="BD12">
            <v>430515.7</v>
          </cell>
          <cell r="BE12">
            <v>1034657.29</v>
          </cell>
          <cell r="BF12">
            <v>220878.43</v>
          </cell>
          <cell r="BG12">
            <v>56857.599999999999</v>
          </cell>
          <cell r="BH12">
            <v>466316.99</v>
          </cell>
          <cell r="BI12">
            <v>164465.5</v>
          </cell>
          <cell r="BJ12">
            <v>0</v>
          </cell>
          <cell r="BK12">
            <v>0</v>
          </cell>
          <cell r="BL12">
            <v>1869533.33</v>
          </cell>
          <cell r="BM12">
            <v>0</v>
          </cell>
          <cell r="BN12">
            <v>0</v>
          </cell>
          <cell r="BO12">
            <v>2888889.25</v>
          </cell>
          <cell r="BP12">
            <v>0</v>
          </cell>
          <cell r="BQ12">
            <v>74971260.560000002</v>
          </cell>
          <cell r="BR12">
            <v>-2797992.58</v>
          </cell>
          <cell r="BS12">
            <v>0</v>
          </cell>
          <cell r="BT12">
            <v>0</v>
          </cell>
          <cell r="BU12">
            <v>0</v>
          </cell>
          <cell r="BV12">
            <v>0</v>
          </cell>
          <cell r="BW12">
            <v>0</v>
          </cell>
          <cell r="BX12">
            <v>0</v>
          </cell>
          <cell r="BY12">
            <v>0</v>
          </cell>
          <cell r="BZ12">
            <v>0</v>
          </cell>
          <cell r="CA12">
            <v>-2797992.58</v>
          </cell>
          <cell r="CB12">
            <v>72173267.980000004</v>
          </cell>
          <cell r="CC12">
            <v>0</v>
          </cell>
        </row>
        <row r="13">
          <cell r="B13" t="str">
            <v>BA11700</v>
          </cell>
          <cell r="C13">
            <v>0</v>
          </cell>
          <cell r="D13">
            <v>5886737.5</v>
          </cell>
          <cell r="E13">
            <v>76223378.890000001</v>
          </cell>
          <cell r="F13">
            <v>1403185.3</v>
          </cell>
          <cell r="G13">
            <v>0</v>
          </cell>
          <cell r="H13">
            <v>0</v>
          </cell>
          <cell r="I13">
            <v>0</v>
          </cell>
          <cell r="J13">
            <v>33589.97</v>
          </cell>
          <cell r="K13">
            <v>17014539.739999998</v>
          </cell>
          <cell r="L13">
            <v>235115.43</v>
          </cell>
          <cell r="M13">
            <v>758583.89</v>
          </cell>
          <cell r="N13">
            <v>1261839.42</v>
          </cell>
          <cell r="O13">
            <v>7239218.8200000003</v>
          </cell>
          <cell r="P13">
            <v>4266822.83</v>
          </cell>
          <cell r="Q13">
            <v>0</v>
          </cell>
          <cell r="R13">
            <v>838.32</v>
          </cell>
          <cell r="S13">
            <v>0</v>
          </cell>
          <cell r="T13">
            <v>565913.16</v>
          </cell>
          <cell r="U13">
            <v>0</v>
          </cell>
          <cell r="V13">
            <v>5171.42</v>
          </cell>
          <cell r="W13">
            <v>5346792.87</v>
          </cell>
          <cell r="X13">
            <v>3621620.4</v>
          </cell>
          <cell r="Y13">
            <v>2044198.26</v>
          </cell>
          <cell r="Z13">
            <v>0</v>
          </cell>
          <cell r="AA13">
            <v>1107651.81</v>
          </cell>
          <cell r="AB13">
            <v>7585351.96</v>
          </cell>
          <cell r="AC13">
            <v>0</v>
          </cell>
          <cell r="AD13">
            <v>0</v>
          </cell>
          <cell r="AE13">
            <v>0</v>
          </cell>
          <cell r="AF13">
            <v>244047.5</v>
          </cell>
          <cell r="AG13">
            <v>0</v>
          </cell>
          <cell r="AH13">
            <v>0</v>
          </cell>
          <cell r="AI13">
            <v>0</v>
          </cell>
          <cell r="AJ13">
            <v>0</v>
          </cell>
          <cell r="AK13">
            <v>0</v>
          </cell>
          <cell r="AL13">
            <v>7174200.3399999999</v>
          </cell>
          <cell r="AM13">
            <v>88497952.030000001</v>
          </cell>
          <cell r="AN13">
            <v>899395.34</v>
          </cell>
          <cell r="AO13">
            <v>1850848.08</v>
          </cell>
          <cell r="AP13">
            <v>31634449.43</v>
          </cell>
          <cell r="AQ13">
            <v>0</v>
          </cell>
          <cell r="AR13">
            <v>0</v>
          </cell>
          <cell r="AS13">
            <v>0</v>
          </cell>
          <cell r="AT13">
            <v>0</v>
          </cell>
          <cell r="AU13">
            <v>0</v>
          </cell>
          <cell r="AV13">
            <v>0</v>
          </cell>
          <cell r="AW13">
            <v>0</v>
          </cell>
          <cell r="AX13">
            <v>0</v>
          </cell>
          <cell r="AY13">
            <v>43427777.530000001</v>
          </cell>
          <cell r="AZ13">
            <v>7865367.6200000001</v>
          </cell>
          <cell r="BA13">
            <v>988769.94</v>
          </cell>
          <cell r="BB13">
            <v>468549.01</v>
          </cell>
          <cell r="BC13">
            <v>2073601.2</v>
          </cell>
          <cell r="BD13">
            <v>546901.37</v>
          </cell>
          <cell r="BE13">
            <v>905968.99</v>
          </cell>
          <cell r="BF13">
            <v>263634.99</v>
          </cell>
          <cell r="BG13">
            <v>461410.11</v>
          </cell>
          <cell r="BH13">
            <v>5774652.4199999999</v>
          </cell>
          <cell r="BI13">
            <v>354549.22</v>
          </cell>
          <cell r="BJ13">
            <v>0</v>
          </cell>
          <cell r="BK13">
            <v>0</v>
          </cell>
          <cell r="BL13">
            <v>3712953.11</v>
          </cell>
          <cell r="BM13">
            <v>0</v>
          </cell>
          <cell r="BN13">
            <v>0</v>
          </cell>
          <cell r="BO13">
            <v>20830945.34</v>
          </cell>
          <cell r="BP13">
            <v>1171000</v>
          </cell>
          <cell r="BQ13">
            <v>353747523.56</v>
          </cell>
          <cell r="BR13">
            <v>-0.05</v>
          </cell>
          <cell r="BS13">
            <v>0</v>
          </cell>
          <cell r="BT13">
            <v>0</v>
          </cell>
          <cell r="BU13">
            <v>0</v>
          </cell>
          <cell r="BV13">
            <v>0</v>
          </cell>
          <cell r="BW13">
            <v>0</v>
          </cell>
          <cell r="BX13">
            <v>-1195000</v>
          </cell>
          <cell r="BY13">
            <v>0</v>
          </cell>
          <cell r="BZ13">
            <v>0</v>
          </cell>
          <cell r="CA13">
            <v>-1195000.05</v>
          </cell>
          <cell r="CB13">
            <v>352552523.50999999</v>
          </cell>
          <cell r="CC13">
            <v>0</v>
          </cell>
        </row>
        <row r="14">
          <cell r="B14" t="str">
            <v>BA11800</v>
          </cell>
          <cell r="C14">
            <v>0</v>
          </cell>
          <cell r="D14">
            <v>0</v>
          </cell>
          <cell r="E14">
            <v>10359340.17</v>
          </cell>
          <cell r="F14">
            <v>3638071.25</v>
          </cell>
          <cell r="G14">
            <v>0</v>
          </cell>
          <cell r="H14">
            <v>0</v>
          </cell>
          <cell r="I14">
            <v>0</v>
          </cell>
          <cell r="J14">
            <v>574090.74</v>
          </cell>
          <cell r="K14">
            <v>5613613.6799999997</v>
          </cell>
          <cell r="L14">
            <v>2566506.23</v>
          </cell>
          <cell r="M14">
            <v>121769.38</v>
          </cell>
          <cell r="N14">
            <v>232385.16</v>
          </cell>
          <cell r="O14">
            <v>2113505.0299999998</v>
          </cell>
          <cell r="P14">
            <v>845201.13</v>
          </cell>
          <cell r="Q14">
            <v>0</v>
          </cell>
          <cell r="R14">
            <v>0</v>
          </cell>
          <cell r="S14">
            <v>0</v>
          </cell>
          <cell r="T14">
            <v>478686.7</v>
          </cell>
          <cell r="U14">
            <v>811.32</v>
          </cell>
          <cell r="V14">
            <v>3911.97</v>
          </cell>
          <cell r="W14">
            <v>0</v>
          </cell>
          <cell r="X14">
            <v>1403185.81</v>
          </cell>
          <cell r="Y14">
            <v>651816.49</v>
          </cell>
          <cell r="Z14">
            <v>0</v>
          </cell>
          <cell r="AA14">
            <v>31741.5</v>
          </cell>
          <cell r="AB14">
            <v>0</v>
          </cell>
          <cell r="AC14">
            <v>0</v>
          </cell>
          <cell r="AD14">
            <v>0</v>
          </cell>
          <cell r="AE14">
            <v>0</v>
          </cell>
          <cell r="AF14">
            <v>0</v>
          </cell>
          <cell r="AG14">
            <v>0</v>
          </cell>
          <cell r="AH14">
            <v>0</v>
          </cell>
          <cell r="AI14">
            <v>0</v>
          </cell>
          <cell r="AJ14">
            <v>0</v>
          </cell>
          <cell r="AK14">
            <v>0</v>
          </cell>
          <cell r="AL14">
            <v>1779159.11</v>
          </cell>
          <cell r="AM14">
            <v>16112029.67</v>
          </cell>
          <cell r="AN14">
            <v>88440.79</v>
          </cell>
          <cell r="AO14">
            <v>-426000</v>
          </cell>
          <cell r="AP14">
            <v>1723.7</v>
          </cell>
          <cell r="AQ14">
            <v>0</v>
          </cell>
          <cell r="AR14">
            <v>0</v>
          </cell>
          <cell r="AS14">
            <v>0</v>
          </cell>
          <cell r="AT14">
            <v>0</v>
          </cell>
          <cell r="AU14">
            <v>0</v>
          </cell>
          <cell r="AV14">
            <v>0</v>
          </cell>
          <cell r="AW14">
            <v>0</v>
          </cell>
          <cell r="AX14">
            <v>0</v>
          </cell>
          <cell r="AY14">
            <v>208438.26</v>
          </cell>
          <cell r="AZ14">
            <v>178570</v>
          </cell>
          <cell r="BA14">
            <v>0</v>
          </cell>
          <cell r="BB14">
            <v>0</v>
          </cell>
          <cell r="BC14">
            <v>0</v>
          </cell>
          <cell r="BD14">
            <v>0</v>
          </cell>
          <cell r="BE14">
            <v>0</v>
          </cell>
          <cell r="BF14">
            <v>36131.879999999997</v>
          </cell>
          <cell r="BG14">
            <v>864.76</v>
          </cell>
          <cell r="BH14">
            <v>0</v>
          </cell>
          <cell r="BI14">
            <v>0</v>
          </cell>
          <cell r="BJ14">
            <v>0</v>
          </cell>
          <cell r="BK14">
            <v>0</v>
          </cell>
          <cell r="BL14">
            <v>0</v>
          </cell>
          <cell r="BM14">
            <v>0</v>
          </cell>
          <cell r="BN14">
            <v>0</v>
          </cell>
          <cell r="BO14">
            <v>0</v>
          </cell>
          <cell r="BP14">
            <v>0</v>
          </cell>
          <cell r="BQ14">
            <v>46613994.729999997</v>
          </cell>
          <cell r="BR14">
            <v>0</v>
          </cell>
          <cell r="BS14">
            <v>0</v>
          </cell>
          <cell r="BT14">
            <v>0</v>
          </cell>
          <cell r="BU14">
            <v>0</v>
          </cell>
          <cell r="BV14">
            <v>0</v>
          </cell>
          <cell r="BW14">
            <v>0</v>
          </cell>
          <cell r="BX14">
            <v>0</v>
          </cell>
          <cell r="BY14">
            <v>0</v>
          </cell>
          <cell r="BZ14">
            <v>0</v>
          </cell>
          <cell r="CA14">
            <v>0</v>
          </cell>
          <cell r="CB14">
            <v>46613994.729999997</v>
          </cell>
          <cell r="CC14">
            <v>0</v>
          </cell>
        </row>
        <row r="15">
          <cell r="B15" t="str">
            <v>BA11900</v>
          </cell>
          <cell r="C15">
            <v>0</v>
          </cell>
          <cell r="D15">
            <v>0</v>
          </cell>
          <cell r="E15">
            <v>98542.28</v>
          </cell>
          <cell r="F15">
            <v>1214820.03</v>
          </cell>
          <cell r="G15">
            <v>0</v>
          </cell>
          <cell r="H15">
            <v>0</v>
          </cell>
          <cell r="I15">
            <v>0</v>
          </cell>
          <cell r="J15">
            <v>14.26</v>
          </cell>
          <cell r="K15">
            <v>96011.04</v>
          </cell>
          <cell r="L15">
            <v>0</v>
          </cell>
          <cell r="M15">
            <v>4183.76</v>
          </cell>
          <cell r="N15">
            <v>152607.63</v>
          </cell>
          <cell r="O15">
            <v>0</v>
          </cell>
          <cell r="P15">
            <v>0</v>
          </cell>
          <cell r="Q15">
            <v>0</v>
          </cell>
          <cell r="R15">
            <v>0</v>
          </cell>
          <cell r="S15">
            <v>0</v>
          </cell>
          <cell r="T15">
            <v>1876.4</v>
          </cell>
          <cell r="U15">
            <v>0</v>
          </cell>
          <cell r="V15">
            <v>0</v>
          </cell>
          <cell r="W15">
            <v>0</v>
          </cell>
          <cell r="X15">
            <v>0</v>
          </cell>
          <cell r="Y15">
            <v>300.14</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1568355.54</v>
          </cell>
          <cell r="BR15">
            <v>0</v>
          </cell>
          <cell r="BS15">
            <v>0</v>
          </cell>
          <cell r="BT15">
            <v>0</v>
          </cell>
          <cell r="BU15">
            <v>0</v>
          </cell>
          <cell r="BV15">
            <v>0</v>
          </cell>
          <cell r="BW15">
            <v>0</v>
          </cell>
          <cell r="BX15">
            <v>0</v>
          </cell>
          <cell r="BY15">
            <v>0</v>
          </cell>
          <cell r="BZ15">
            <v>0</v>
          </cell>
          <cell r="CA15">
            <v>0</v>
          </cell>
          <cell r="CB15">
            <v>1568355.54</v>
          </cell>
          <cell r="CC15">
            <v>0</v>
          </cell>
        </row>
        <row r="16">
          <cell r="B16" t="str">
            <v>BA12000</v>
          </cell>
          <cell r="C16">
            <v>0</v>
          </cell>
          <cell r="D16">
            <v>2419123.85</v>
          </cell>
          <cell r="E16">
            <v>211.78</v>
          </cell>
          <cell r="F16">
            <v>112773.29</v>
          </cell>
          <cell r="G16">
            <v>0</v>
          </cell>
          <cell r="H16">
            <v>0</v>
          </cell>
          <cell r="I16">
            <v>0</v>
          </cell>
          <cell r="J16">
            <v>0</v>
          </cell>
          <cell r="K16">
            <v>2969.59</v>
          </cell>
          <cell r="L16">
            <v>56358.27</v>
          </cell>
          <cell r="M16">
            <v>139.62</v>
          </cell>
          <cell r="N16">
            <v>250.35</v>
          </cell>
          <cell r="O16">
            <v>1784.02</v>
          </cell>
          <cell r="P16">
            <v>0</v>
          </cell>
          <cell r="Q16">
            <v>0</v>
          </cell>
          <cell r="R16">
            <v>0</v>
          </cell>
          <cell r="S16">
            <v>0</v>
          </cell>
          <cell r="T16">
            <v>1246.8</v>
          </cell>
          <cell r="U16">
            <v>0</v>
          </cell>
          <cell r="V16">
            <v>0</v>
          </cell>
          <cell r="W16">
            <v>9658.48</v>
          </cell>
          <cell r="X16">
            <v>41.77</v>
          </cell>
          <cell r="Y16">
            <v>0</v>
          </cell>
          <cell r="Z16">
            <v>0</v>
          </cell>
          <cell r="AA16">
            <v>0</v>
          </cell>
          <cell r="AB16">
            <v>255646</v>
          </cell>
          <cell r="AC16">
            <v>2595217.5</v>
          </cell>
          <cell r="AD16">
            <v>680.5</v>
          </cell>
          <cell r="AE16">
            <v>15</v>
          </cell>
          <cell r="AF16">
            <v>16343.5</v>
          </cell>
          <cell r="AG16">
            <v>37401</v>
          </cell>
          <cell r="AH16">
            <v>2821</v>
          </cell>
          <cell r="AI16">
            <v>0</v>
          </cell>
          <cell r="AJ16">
            <v>0</v>
          </cell>
          <cell r="AK16">
            <v>0</v>
          </cell>
          <cell r="AL16">
            <v>19447.13</v>
          </cell>
          <cell r="AM16">
            <v>4135763.12</v>
          </cell>
          <cell r="AN16">
            <v>17692.349999999999</v>
          </cell>
          <cell r="AO16">
            <v>0</v>
          </cell>
          <cell r="AP16">
            <v>651327.4</v>
          </cell>
          <cell r="AQ16">
            <v>0</v>
          </cell>
          <cell r="AR16">
            <v>0</v>
          </cell>
          <cell r="AS16">
            <v>347904.94</v>
          </cell>
          <cell r="AT16">
            <v>67049.210000000006</v>
          </cell>
          <cell r="AU16">
            <v>57.9</v>
          </cell>
          <cell r="AV16">
            <v>0</v>
          </cell>
          <cell r="AW16">
            <v>36489.32</v>
          </cell>
          <cell r="AX16">
            <v>0</v>
          </cell>
          <cell r="AY16">
            <v>1558662.51</v>
          </cell>
          <cell r="AZ16">
            <v>282450.3</v>
          </cell>
          <cell r="BA16">
            <v>0</v>
          </cell>
          <cell r="BB16">
            <v>4957.51</v>
          </cell>
          <cell r="BC16">
            <v>5379.04</v>
          </cell>
          <cell r="BD16">
            <v>6883.47</v>
          </cell>
          <cell r="BE16">
            <v>8362.0499999999993</v>
          </cell>
          <cell r="BF16">
            <v>3070.69</v>
          </cell>
          <cell r="BG16">
            <v>198.17</v>
          </cell>
          <cell r="BH16">
            <v>0</v>
          </cell>
          <cell r="BI16">
            <v>8006.12</v>
          </cell>
          <cell r="BJ16">
            <v>0</v>
          </cell>
          <cell r="BK16">
            <v>0</v>
          </cell>
          <cell r="BL16">
            <v>3746.02</v>
          </cell>
          <cell r="BM16">
            <v>0</v>
          </cell>
          <cell r="BN16">
            <v>0</v>
          </cell>
          <cell r="BO16">
            <v>1355531.87</v>
          </cell>
          <cell r="BP16">
            <v>0</v>
          </cell>
          <cell r="BQ16">
            <v>14025661.439999999</v>
          </cell>
          <cell r="BR16">
            <v>-1727.25</v>
          </cell>
          <cell r="BS16">
            <v>0</v>
          </cell>
          <cell r="BT16">
            <v>0</v>
          </cell>
          <cell r="BU16">
            <v>0</v>
          </cell>
          <cell r="BV16">
            <v>0</v>
          </cell>
          <cell r="BW16">
            <v>0</v>
          </cell>
          <cell r="BX16">
            <v>-107074.26</v>
          </cell>
          <cell r="BY16">
            <v>0</v>
          </cell>
          <cell r="BZ16">
            <v>0</v>
          </cell>
          <cell r="CA16">
            <v>-108801.51</v>
          </cell>
          <cell r="CB16">
            <v>13916859.93</v>
          </cell>
          <cell r="CC16">
            <v>0</v>
          </cell>
        </row>
        <row r="17">
          <cell r="B17" t="str">
            <v>BA12100</v>
          </cell>
          <cell r="C17">
            <v>0</v>
          </cell>
          <cell r="D17">
            <v>1005594.57</v>
          </cell>
          <cell r="E17">
            <v>1007878.34</v>
          </cell>
          <cell r="F17">
            <v>0</v>
          </cell>
          <cell r="G17">
            <v>0</v>
          </cell>
          <cell r="H17">
            <v>0</v>
          </cell>
          <cell r="I17">
            <v>0</v>
          </cell>
          <cell r="J17">
            <v>0</v>
          </cell>
          <cell r="K17">
            <v>4695878.7699999996</v>
          </cell>
          <cell r="L17">
            <v>0</v>
          </cell>
          <cell r="M17">
            <v>0</v>
          </cell>
          <cell r="N17">
            <v>0</v>
          </cell>
          <cell r="O17">
            <v>20900</v>
          </cell>
          <cell r="P17">
            <v>0</v>
          </cell>
          <cell r="Q17">
            <v>0</v>
          </cell>
          <cell r="R17">
            <v>0</v>
          </cell>
          <cell r="S17">
            <v>0</v>
          </cell>
          <cell r="T17">
            <v>0</v>
          </cell>
          <cell r="U17">
            <v>0</v>
          </cell>
          <cell r="V17">
            <v>0</v>
          </cell>
          <cell r="W17">
            <v>0</v>
          </cell>
          <cell r="X17">
            <v>620000</v>
          </cell>
          <cell r="Y17">
            <v>0</v>
          </cell>
          <cell r="Z17">
            <v>0</v>
          </cell>
          <cell r="AA17">
            <v>16888.62</v>
          </cell>
          <cell r="AB17">
            <v>0</v>
          </cell>
          <cell r="AC17">
            <v>425767.37</v>
          </cell>
          <cell r="AD17">
            <v>0</v>
          </cell>
          <cell r="AE17">
            <v>0</v>
          </cell>
          <cell r="AF17">
            <v>0</v>
          </cell>
          <cell r="AG17">
            <v>2554.66</v>
          </cell>
          <cell r="AH17">
            <v>0</v>
          </cell>
          <cell r="AI17">
            <v>0</v>
          </cell>
          <cell r="AJ17">
            <v>0</v>
          </cell>
          <cell r="AK17">
            <v>0</v>
          </cell>
          <cell r="AL17">
            <v>52933.84</v>
          </cell>
          <cell r="AM17">
            <v>27497193.719999999</v>
          </cell>
          <cell r="AN17">
            <v>0</v>
          </cell>
          <cell r="AO17">
            <v>944711.97</v>
          </cell>
          <cell r="AP17">
            <v>976673.58</v>
          </cell>
          <cell r="AQ17">
            <v>0</v>
          </cell>
          <cell r="AR17">
            <v>0</v>
          </cell>
          <cell r="AS17">
            <v>0</v>
          </cell>
          <cell r="AT17">
            <v>0</v>
          </cell>
          <cell r="AU17">
            <v>0</v>
          </cell>
          <cell r="AV17">
            <v>0</v>
          </cell>
          <cell r="AW17">
            <v>0</v>
          </cell>
          <cell r="AX17">
            <v>0</v>
          </cell>
          <cell r="AY17">
            <v>0</v>
          </cell>
          <cell r="AZ17">
            <v>569460.44999999995</v>
          </cell>
          <cell r="BA17">
            <v>0</v>
          </cell>
          <cell r="BB17">
            <v>72065.11</v>
          </cell>
          <cell r="BC17">
            <v>0</v>
          </cell>
          <cell r="BD17">
            <v>0</v>
          </cell>
          <cell r="BE17">
            <v>0</v>
          </cell>
          <cell r="BF17">
            <v>22370.22</v>
          </cell>
          <cell r="BG17">
            <v>0</v>
          </cell>
          <cell r="BH17">
            <v>0</v>
          </cell>
          <cell r="BI17">
            <v>25000</v>
          </cell>
          <cell r="BJ17">
            <v>0</v>
          </cell>
          <cell r="BK17">
            <v>0</v>
          </cell>
          <cell r="BL17">
            <v>0</v>
          </cell>
          <cell r="BM17">
            <v>1487473.26</v>
          </cell>
          <cell r="BN17">
            <v>0</v>
          </cell>
          <cell r="BO17">
            <v>13276800.869999999</v>
          </cell>
          <cell r="BP17">
            <v>0</v>
          </cell>
          <cell r="BQ17">
            <v>52720145.350000001</v>
          </cell>
          <cell r="BR17">
            <v>0</v>
          </cell>
          <cell r="BS17">
            <v>0</v>
          </cell>
          <cell r="BT17">
            <v>0</v>
          </cell>
          <cell r="BU17">
            <v>0</v>
          </cell>
          <cell r="BV17">
            <v>0</v>
          </cell>
          <cell r="BW17">
            <v>0</v>
          </cell>
          <cell r="BX17">
            <v>0</v>
          </cell>
          <cell r="BY17">
            <v>0</v>
          </cell>
          <cell r="BZ17">
            <v>0</v>
          </cell>
          <cell r="CA17">
            <v>0</v>
          </cell>
          <cell r="CB17">
            <v>52720145.350000001</v>
          </cell>
          <cell r="CC17">
            <v>0</v>
          </cell>
        </row>
        <row r="18">
          <cell r="B18" t="str">
            <v>BA12200</v>
          </cell>
          <cell r="C18">
            <v>0</v>
          </cell>
          <cell r="D18">
            <v>28545783.27</v>
          </cell>
          <cell r="E18">
            <v>6364974.4699999997</v>
          </cell>
          <cell r="F18">
            <v>7155697.4400000004</v>
          </cell>
          <cell r="G18">
            <v>0</v>
          </cell>
          <cell r="H18">
            <v>3029.32</v>
          </cell>
          <cell r="I18">
            <v>0</v>
          </cell>
          <cell r="J18">
            <v>2323753.0499999998</v>
          </cell>
          <cell r="K18">
            <v>11716667.02</v>
          </cell>
          <cell r="L18">
            <v>16054.66</v>
          </cell>
          <cell r="M18">
            <v>186.72</v>
          </cell>
          <cell r="N18">
            <v>50550.76</v>
          </cell>
          <cell r="O18">
            <v>10162.82</v>
          </cell>
          <cell r="P18">
            <v>61763.02</v>
          </cell>
          <cell r="Q18">
            <v>0</v>
          </cell>
          <cell r="R18">
            <v>0</v>
          </cell>
          <cell r="S18">
            <v>0</v>
          </cell>
          <cell r="T18">
            <v>4</v>
          </cell>
          <cell r="U18">
            <v>0</v>
          </cell>
          <cell r="V18">
            <v>0</v>
          </cell>
          <cell r="W18">
            <v>1312658.8</v>
          </cell>
          <cell r="X18">
            <v>4484.4799999999996</v>
          </cell>
          <cell r="Y18">
            <v>1554960.44</v>
          </cell>
          <cell r="Z18">
            <v>0</v>
          </cell>
          <cell r="AA18">
            <v>539740.35</v>
          </cell>
          <cell r="AB18">
            <v>4466981.2300000004</v>
          </cell>
          <cell r="AC18">
            <v>9841</v>
          </cell>
          <cell r="AD18">
            <v>2</v>
          </cell>
          <cell r="AE18">
            <v>187768.5</v>
          </cell>
          <cell r="AF18">
            <v>2868.56</v>
          </cell>
          <cell r="AG18">
            <v>3212</v>
          </cell>
          <cell r="AH18">
            <v>0</v>
          </cell>
          <cell r="AI18">
            <v>0</v>
          </cell>
          <cell r="AJ18">
            <v>0</v>
          </cell>
          <cell r="AK18">
            <v>0</v>
          </cell>
          <cell r="AL18">
            <v>43183.360000000001</v>
          </cell>
          <cell r="AM18">
            <v>105613183.79000001</v>
          </cell>
          <cell r="AN18">
            <v>24326.880000000001</v>
          </cell>
          <cell r="AO18">
            <v>648168.61</v>
          </cell>
          <cell r="AP18">
            <v>574241.55000000005</v>
          </cell>
          <cell r="AQ18">
            <v>0</v>
          </cell>
          <cell r="AR18">
            <v>10702.41</v>
          </cell>
          <cell r="AS18">
            <v>493415.87</v>
          </cell>
          <cell r="AT18">
            <v>138536.22</v>
          </cell>
          <cell r="AU18">
            <v>0</v>
          </cell>
          <cell r="AV18">
            <v>0</v>
          </cell>
          <cell r="AW18">
            <v>24399.05</v>
          </cell>
          <cell r="AX18">
            <v>6188.19</v>
          </cell>
          <cell r="AY18">
            <v>145243666.30000001</v>
          </cell>
          <cell r="AZ18">
            <v>561464.61</v>
          </cell>
          <cell r="BA18">
            <v>0</v>
          </cell>
          <cell r="BB18">
            <v>8867.7999999999993</v>
          </cell>
          <cell r="BC18">
            <v>19601.48</v>
          </cell>
          <cell r="BD18">
            <v>0</v>
          </cell>
          <cell r="BE18">
            <v>6.01</v>
          </cell>
          <cell r="BF18">
            <v>0</v>
          </cell>
          <cell r="BG18">
            <v>0</v>
          </cell>
          <cell r="BH18">
            <v>0</v>
          </cell>
          <cell r="BI18">
            <v>0</v>
          </cell>
          <cell r="BJ18">
            <v>0</v>
          </cell>
          <cell r="BK18">
            <v>0</v>
          </cell>
          <cell r="BL18">
            <v>1</v>
          </cell>
          <cell r="BM18">
            <v>772553.64</v>
          </cell>
          <cell r="BN18">
            <v>65405.65</v>
          </cell>
          <cell r="BO18">
            <v>2389788.14</v>
          </cell>
          <cell r="BP18">
            <v>-27818250.120000001</v>
          </cell>
          <cell r="BQ18">
            <v>293150594.35000002</v>
          </cell>
          <cell r="BR18">
            <v>-24319369.690000001</v>
          </cell>
          <cell r="BS18">
            <v>1064357118.6799999</v>
          </cell>
          <cell r="BT18">
            <v>0</v>
          </cell>
          <cell r="BU18">
            <v>0</v>
          </cell>
          <cell r="BV18">
            <v>0</v>
          </cell>
          <cell r="BW18">
            <v>0</v>
          </cell>
          <cell r="BX18">
            <v>-4134011</v>
          </cell>
          <cell r="BY18">
            <v>0</v>
          </cell>
          <cell r="BZ18">
            <v>73079382.319999993</v>
          </cell>
          <cell r="CA18">
            <v>1108983120.3099999</v>
          </cell>
          <cell r="CB18">
            <v>1402133714.6600001</v>
          </cell>
          <cell r="CC18">
            <v>0</v>
          </cell>
        </row>
        <row r="19">
          <cell r="B19" t="str">
            <v>BA12300</v>
          </cell>
          <cell r="C19">
            <v>0</v>
          </cell>
          <cell r="D19">
            <v>6483759.1900000004</v>
          </cell>
          <cell r="E19">
            <v>52722.32</v>
          </cell>
          <cell r="F19">
            <v>86892.26</v>
          </cell>
          <cell r="G19">
            <v>0</v>
          </cell>
          <cell r="H19">
            <v>3029.32</v>
          </cell>
          <cell r="I19">
            <v>0</v>
          </cell>
          <cell r="J19">
            <v>0</v>
          </cell>
          <cell r="K19">
            <v>110686.93</v>
          </cell>
          <cell r="L19">
            <v>16054.66</v>
          </cell>
          <cell r="M19">
            <v>0</v>
          </cell>
          <cell r="N19">
            <v>5078.32</v>
          </cell>
          <cell r="O19">
            <v>9735.08</v>
          </cell>
          <cell r="P19">
            <v>31359.15</v>
          </cell>
          <cell r="Q19">
            <v>0</v>
          </cell>
          <cell r="R19">
            <v>0</v>
          </cell>
          <cell r="S19">
            <v>0</v>
          </cell>
          <cell r="T19">
            <v>4</v>
          </cell>
          <cell r="U19">
            <v>0</v>
          </cell>
          <cell r="V19">
            <v>0</v>
          </cell>
          <cell r="W19">
            <v>0</v>
          </cell>
          <cell r="X19">
            <v>1966.57</v>
          </cell>
          <cell r="Y19">
            <v>3015.4</v>
          </cell>
          <cell r="Z19">
            <v>0</v>
          </cell>
          <cell r="AA19">
            <v>-376.65</v>
          </cell>
          <cell r="AB19">
            <v>4466981.2300000004</v>
          </cell>
          <cell r="AC19">
            <v>9841</v>
          </cell>
          <cell r="AD19">
            <v>2</v>
          </cell>
          <cell r="AE19">
            <v>187768.5</v>
          </cell>
          <cell r="AF19">
            <v>2868.56</v>
          </cell>
          <cell r="AG19">
            <v>3212</v>
          </cell>
          <cell r="AH19">
            <v>0</v>
          </cell>
          <cell r="AI19">
            <v>0</v>
          </cell>
          <cell r="AJ19">
            <v>0</v>
          </cell>
          <cell r="AK19">
            <v>0</v>
          </cell>
          <cell r="AL19">
            <v>9050.9599999999991</v>
          </cell>
          <cell r="AM19">
            <v>2794951.51</v>
          </cell>
          <cell r="AN19">
            <v>0</v>
          </cell>
          <cell r="AO19">
            <v>654030</v>
          </cell>
          <cell r="AP19">
            <v>574241.55000000005</v>
          </cell>
          <cell r="AQ19">
            <v>0</v>
          </cell>
          <cell r="AR19">
            <v>10702.41</v>
          </cell>
          <cell r="AS19">
            <v>493415.87</v>
          </cell>
          <cell r="AT19">
            <v>138536.22</v>
          </cell>
          <cell r="AU19">
            <v>0</v>
          </cell>
          <cell r="AV19">
            <v>0</v>
          </cell>
          <cell r="AW19">
            <v>24399.05</v>
          </cell>
          <cell r="AX19">
            <v>6188.19</v>
          </cell>
          <cell r="AY19">
            <v>-76569.710000000006</v>
          </cell>
          <cell r="AZ19">
            <v>561464.61</v>
          </cell>
          <cell r="BA19">
            <v>0</v>
          </cell>
          <cell r="BB19">
            <v>8867.7999999999993</v>
          </cell>
          <cell r="BC19">
            <v>19601.48</v>
          </cell>
          <cell r="BD19">
            <v>0</v>
          </cell>
          <cell r="BE19">
            <v>6.01</v>
          </cell>
          <cell r="BF19">
            <v>0</v>
          </cell>
          <cell r="BG19">
            <v>0</v>
          </cell>
          <cell r="BH19">
            <v>0</v>
          </cell>
          <cell r="BI19">
            <v>0</v>
          </cell>
          <cell r="BJ19">
            <v>0</v>
          </cell>
          <cell r="BK19">
            <v>0</v>
          </cell>
          <cell r="BL19">
            <v>1</v>
          </cell>
          <cell r="BM19">
            <v>772553.64</v>
          </cell>
          <cell r="BN19">
            <v>65405.65</v>
          </cell>
          <cell r="BO19">
            <v>2389788.14</v>
          </cell>
          <cell r="BP19">
            <v>1072716.55</v>
          </cell>
          <cell r="BQ19">
            <v>20993950.77</v>
          </cell>
          <cell r="BR19">
            <v>-4958400</v>
          </cell>
          <cell r="BS19">
            <v>0</v>
          </cell>
          <cell r="BT19">
            <v>0</v>
          </cell>
          <cell r="BU19">
            <v>0</v>
          </cell>
          <cell r="BV19">
            <v>0</v>
          </cell>
          <cell r="BW19">
            <v>0</v>
          </cell>
          <cell r="BX19">
            <v>-4134011</v>
          </cell>
          <cell r="BY19">
            <v>0</v>
          </cell>
          <cell r="BZ19">
            <v>0</v>
          </cell>
          <cell r="CA19">
            <v>-9092411</v>
          </cell>
          <cell r="CB19">
            <v>11901539.77</v>
          </cell>
          <cell r="CC19">
            <v>0</v>
          </cell>
        </row>
        <row r="20">
          <cell r="B20" t="str">
            <v>BA12400</v>
          </cell>
          <cell r="C20">
            <v>0</v>
          </cell>
          <cell r="D20">
            <v>1517855.75</v>
          </cell>
          <cell r="E20">
            <v>0</v>
          </cell>
          <cell r="F20">
            <v>13520.19</v>
          </cell>
          <cell r="G20">
            <v>0</v>
          </cell>
          <cell r="H20">
            <v>0</v>
          </cell>
          <cell r="I20">
            <v>0</v>
          </cell>
          <cell r="J20">
            <v>0</v>
          </cell>
          <cell r="K20">
            <v>750</v>
          </cell>
          <cell r="L20">
            <v>16045.39</v>
          </cell>
          <cell r="M20">
            <v>0</v>
          </cell>
          <cell r="N20">
            <v>0</v>
          </cell>
          <cell r="O20">
            <v>0</v>
          </cell>
          <cell r="P20">
            <v>0</v>
          </cell>
          <cell r="Q20">
            <v>0</v>
          </cell>
          <cell r="R20">
            <v>0</v>
          </cell>
          <cell r="S20">
            <v>0</v>
          </cell>
          <cell r="T20">
            <v>4</v>
          </cell>
          <cell r="U20">
            <v>0</v>
          </cell>
          <cell r="V20">
            <v>0</v>
          </cell>
          <cell r="W20">
            <v>0</v>
          </cell>
          <cell r="X20">
            <v>0</v>
          </cell>
          <cell r="Y20">
            <v>0</v>
          </cell>
          <cell r="Z20">
            <v>0</v>
          </cell>
          <cell r="AA20">
            <v>20.350000000000001</v>
          </cell>
          <cell r="AB20">
            <v>0</v>
          </cell>
          <cell r="AC20">
            <v>9841</v>
          </cell>
          <cell r="AD20">
            <v>2</v>
          </cell>
          <cell r="AE20">
            <v>0</v>
          </cell>
          <cell r="AF20">
            <v>0.5</v>
          </cell>
          <cell r="AG20">
            <v>3212</v>
          </cell>
          <cell r="AH20">
            <v>0</v>
          </cell>
          <cell r="AI20">
            <v>0</v>
          </cell>
          <cell r="AJ20">
            <v>0</v>
          </cell>
          <cell r="AK20">
            <v>0</v>
          </cell>
          <cell r="AL20">
            <v>0</v>
          </cell>
          <cell r="AM20">
            <v>0</v>
          </cell>
          <cell r="AN20">
            <v>0</v>
          </cell>
          <cell r="AO20">
            <v>0</v>
          </cell>
          <cell r="AP20">
            <v>532790.73</v>
          </cell>
          <cell r="AQ20">
            <v>0</v>
          </cell>
          <cell r="AR20">
            <v>10702.41</v>
          </cell>
          <cell r="AS20">
            <v>482211.45</v>
          </cell>
          <cell r="AT20">
            <v>138536.22</v>
          </cell>
          <cell r="AU20">
            <v>0</v>
          </cell>
          <cell r="AV20">
            <v>0</v>
          </cell>
          <cell r="AW20">
            <v>0</v>
          </cell>
          <cell r="AX20">
            <v>0</v>
          </cell>
          <cell r="AY20">
            <v>-84978.49</v>
          </cell>
          <cell r="AZ20">
            <v>479453.24</v>
          </cell>
          <cell r="BA20">
            <v>0</v>
          </cell>
          <cell r="BB20">
            <v>8583.2999999999993</v>
          </cell>
          <cell r="BC20">
            <v>0</v>
          </cell>
          <cell r="BD20">
            <v>0</v>
          </cell>
          <cell r="BE20">
            <v>6.01</v>
          </cell>
          <cell r="BF20">
            <v>0</v>
          </cell>
          <cell r="BG20">
            <v>0</v>
          </cell>
          <cell r="BH20">
            <v>0</v>
          </cell>
          <cell r="BI20">
            <v>0</v>
          </cell>
          <cell r="BJ20">
            <v>0</v>
          </cell>
          <cell r="BK20">
            <v>0</v>
          </cell>
          <cell r="BL20">
            <v>1</v>
          </cell>
          <cell r="BM20">
            <v>0</v>
          </cell>
          <cell r="BN20">
            <v>18255.37</v>
          </cell>
          <cell r="BO20">
            <v>1625290.74</v>
          </cell>
          <cell r="BP20">
            <v>0</v>
          </cell>
          <cell r="BQ20">
            <v>4772103.16</v>
          </cell>
          <cell r="BR20">
            <v>0</v>
          </cell>
          <cell r="BS20">
            <v>0</v>
          </cell>
          <cell r="BT20">
            <v>0</v>
          </cell>
          <cell r="BU20">
            <v>0</v>
          </cell>
          <cell r="BV20">
            <v>0</v>
          </cell>
          <cell r="BW20">
            <v>0</v>
          </cell>
          <cell r="BX20">
            <v>0</v>
          </cell>
          <cell r="BY20">
            <v>0</v>
          </cell>
          <cell r="BZ20">
            <v>0</v>
          </cell>
          <cell r="CA20">
            <v>0</v>
          </cell>
          <cell r="CB20">
            <v>4772103.16</v>
          </cell>
          <cell r="CC20">
            <v>0</v>
          </cell>
        </row>
        <row r="21">
          <cell r="B21" t="str">
            <v>BA12500</v>
          </cell>
          <cell r="C21">
            <v>0</v>
          </cell>
          <cell r="D21">
            <v>0</v>
          </cell>
          <cell r="E21">
            <v>0</v>
          </cell>
          <cell r="F21">
            <v>0</v>
          </cell>
          <cell r="G21">
            <v>0</v>
          </cell>
          <cell r="H21">
            <v>0</v>
          </cell>
          <cell r="I21">
            <v>0</v>
          </cell>
          <cell r="J21">
            <v>0</v>
          </cell>
          <cell r="K21">
            <v>0</v>
          </cell>
          <cell r="L21">
            <v>0</v>
          </cell>
          <cell r="M21">
            <v>0</v>
          </cell>
          <cell r="N21">
            <v>0</v>
          </cell>
          <cell r="O21">
            <v>0</v>
          </cell>
          <cell r="P21">
            <v>13942.98</v>
          </cell>
          <cell r="Q21">
            <v>0</v>
          </cell>
          <cell r="R21">
            <v>0</v>
          </cell>
          <cell r="S21">
            <v>0</v>
          </cell>
          <cell r="T21">
            <v>0</v>
          </cell>
          <cell r="U21">
            <v>0</v>
          </cell>
          <cell r="V21">
            <v>0</v>
          </cell>
          <cell r="W21">
            <v>0</v>
          </cell>
          <cell r="X21">
            <v>0</v>
          </cell>
          <cell r="Y21">
            <v>0</v>
          </cell>
          <cell r="Z21">
            <v>0</v>
          </cell>
          <cell r="AA21">
            <v>0</v>
          </cell>
          <cell r="AB21">
            <v>4466981.2300000004</v>
          </cell>
          <cell r="AC21">
            <v>0</v>
          </cell>
          <cell r="AD21">
            <v>0</v>
          </cell>
          <cell r="AE21">
            <v>0</v>
          </cell>
          <cell r="AF21">
            <v>0</v>
          </cell>
          <cell r="AG21">
            <v>0</v>
          </cell>
          <cell r="AH21">
            <v>0</v>
          </cell>
          <cell r="AI21">
            <v>0</v>
          </cell>
          <cell r="AJ21">
            <v>0</v>
          </cell>
          <cell r="AK21">
            <v>0</v>
          </cell>
          <cell r="AL21">
            <v>0</v>
          </cell>
          <cell r="AM21">
            <v>0</v>
          </cell>
          <cell r="AN21">
            <v>0</v>
          </cell>
          <cell r="AO21">
            <v>0</v>
          </cell>
          <cell r="AP21">
            <v>369.61</v>
          </cell>
          <cell r="AQ21">
            <v>0</v>
          </cell>
          <cell r="AR21">
            <v>0</v>
          </cell>
          <cell r="AS21">
            <v>0</v>
          </cell>
          <cell r="AT21">
            <v>0</v>
          </cell>
          <cell r="AU21">
            <v>0</v>
          </cell>
          <cell r="AV21">
            <v>0</v>
          </cell>
          <cell r="AW21">
            <v>24399.05</v>
          </cell>
          <cell r="AX21">
            <v>6188.19</v>
          </cell>
          <cell r="AY21">
            <v>498.51</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4512379.57</v>
          </cell>
          <cell r="BR21">
            <v>0</v>
          </cell>
          <cell r="BS21">
            <v>0</v>
          </cell>
          <cell r="BT21">
            <v>0</v>
          </cell>
          <cell r="BU21">
            <v>0</v>
          </cell>
          <cell r="BV21">
            <v>0</v>
          </cell>
          <cell r="BW21">
            <v>0</v>
          </cell>
          <cell r="BX21">
            <v>-4134011</v>
          </cell>
          <cell r="BY21">
            <v>0</v>
          </cell>
          <cell r="BZ21">
            <v>0</v>
          </cell>
          <cell r="CA21">
            <v>-4134011</v>
          </cell>
          <cell r="CB21">
            <v>378368.57</v>
          </cell>
          <cell r="CC21">
            <v>0</v>
          </cell>
        </row>
        <row r="22">
          <cell r="B22" t="str">
            <v>BA12600</v>
          </cell>
          <cell r="C22">
            <v>0</v>
          </cell>
          <cell r="D22">
            <v>4965903.4400000004</v>
          </cell>
          <cell r="E22">
            <v>52722.32</v>
          </cell>
          <cell r="F22">
            <v>73372.070000000007</v>
          </cell>
          <cell r="G22">
            <v>0</v>
          </cell>
          <cell r="H22">
            <v>3029.32</v>
          </cell>
          <cell r="I22">
            <v>0</v>
          </cell>
          <cell r="J22">
            <v>0</v>
          </cell>
          <cell r="K22">
            <v>109936.93</v>
          </cell>
          <cell r="L22">
            <v>9.27</v>
          </cell>
          <cell r="M22">
            <v>0</v>
          </cell>
          <cell r="N22">
            <v>5078.32</v>
          </cell>
          <cell r="O22">
            <v>9735.08</v>
          </cell>
          <cell r="P22">
            <v>17416.169999999998</v>
          </cell>
          <cell r="Q22">
            <v>0</v>
          </cell>
          <cell r="R22">
            <v>0</v>
          </cell>
          <cell r="S22">
            <v>0</v>
          </cell>
          <cell r="T22">
            <v>0</v>
          </cell>
          <cell r="U22">
            <v>0</v>
          </cell>
          <cell r="V22">
            <v>0</v>
          </cell>
          <cell r="W22">
            <v>0</v>
          </cell>
          <cell r="X22">
            <v>1966.57</v>
          </cell>
          <cell r="Y22">
            <v>3015.4</v>
          </cell>
          <cell r="Z22">
            <v>0</v>
          </cell>
          <cell r="AA22">
            <v>-397</v>
          </cell>
          <cell r="AB22">
            <v>0</v>
          </cell>
          <cell r="AC22">
            <v>0</v>
          </cell>
          <cell r="AD22">
            <v>0</v>
          </cell>
          <cell r="AE22">
            <v>187768.5</v>
          </cell>
          <cell r="AF22">
            <v>2868.06</v>
          </cell>
          <cell r="AG22">
            <v>0</v>
          </cell>
          <cell r="AH22">
            <v>0</v>
          </cell>
          <cell r="AI22">
            <v>0</v>
          </cell>
          <cell r="AJ22">
            <v>0</v>
          </cell>
          <cell r="AK22">
            <v>0</v>
          </cell>
          <cell r="AL22">
            <v>9050.9599999999991</v>
          </cell>
          <cell r="AM22">
            <v>2794951.51</v>
          </cell>
          <cell r="AN22">
            <v>0</v>
          </cell>
          <cell r="AO22">
            <v>654030</v>
          </cell>
          <cell r="AP22">
            <v>41081.21</v>
          </cell>
          <cell r="AQ22">
            <v>0</v>
          </cell>
          <cell r="AR22">
            <v>0</v>
          </cell>
          <cell r="AS22">
            <v>11204.42</v>
          </cell>
          <cell r="AT22">
            <v>0</v>
          </cell>
          <cell r="AU22">
            <v>0</v>
          </cell>
          <cell r="AV22">
            <v>0</v>
          </cell>
          <cell r="AW22">
            <v>0</v>
          </cell>
          <cell r="AX22">
            <v>0</v>
          </cell>
          <cell r="AY22">
            <v>7910.27</v>
          </cell>
          <cell r="AZ22">
            <v>82011.37</v>
          </cell>
          <cell r="BA22">
            <v>0</v>
          </cell>
          <cell r="BB22">
            <v>284.5</v>
          </cell>
          <cell r="BC22">
            <v>19601.48</v>
          </cell>
          <cell r="BD22">
            <v>0</v>
          </cell>
          <cell r="BE22">
            <v>0</v>
          </cell>
          <cell r="BF22">
            <v>0</v>
          </cell>
          <cell r="BG22">
            <v>0</v>
          </cell>
          <cell r="BH22">
            <v>0</v>
          </cell>
          <cell r="BI22">
            <v>0</v>
          </cell>
          <cell r="BJ22">
            <v>0</v>
          </cell>
          <cell r="BK22">
            <v>0</v>
          </cell>
          <cell r="BL22">
            <v>0</v>
          </cell>
          <cell r="BM22">
            <v>772553.64</v>
          </cell>
          <cell r="BN22">
            <v>47150.28</v>
          </cell>
          <cell r="BO22">
            <v>764497.4</v>
          </cell>
          <cell r="BP22">
            <v>1072716.55</v>
          </cell>
          <cell r="BQ22">
            <v>11709468.039999999</v>
          </cell>
          <cell r="BR22">
            <v>-4958400</v>
          </cell>
          <cell r="BS22">
            <v>0</v>
          </cell>
          <cell r="BT22">
            <v>0</v>
          </cell>
          <cell r="BU22">
            <v>0</v>
          </cell>
          <cell r="BV22">
            <v>0</v>
          </cell>
          <cell r="BW22">
            <v>0</v>
          </cell>
          <cell r="BX22">
            <v>0</v>
          </cell>
          <cell r="BY22">
            <v>0</v>
          </cell>
          <cell r="BZ22">
            <v>0</v>
          </cell>
          <cell r="CA22">
            <v>-4958400</v>
          </cell>
          <cell r="CB22">
            <v>6751068.04</v>
          </cell>
          <cell r="CC22">
            <v>0</v>
          </cell>
        </row>
        <row r="23">
          <cell r="B23" t="str">
            <v>BA12700</v>
          </cell>
          <cell r="C23">
            <v>0</v>
          </cell>
          <cell r="D23">
            <v>0</v>
          </cell>
          <cell r="E23">
            <v>6309777.8399999999</v>
          </cell>
          <cell r="F23">
            <v>7068772.8099999996</v>
          </cell>
          <cell r="G23">
            <v>0</v>
          </cell>
          <cell r="H23">
            <v>0</v>
          </cell>
          <cell r="I23">
            <v>0</v>
          </cell>
          <cell r="J23">
            <v>2323753.0499999998</v>
          </cell>
          <cell r="K23">
            <v>11600482.43</v>
          </cell>
          <cell r="L23">
            <v>0</v>
          </cell>
          <cell r="M23">
            <v>0</v>
          </cell>
          <cell r="N23">
            <v>1.53</v>
          </cell>
          <cell r="O23">
            <v>1.02</v>
          </cell>
          <cell r="P23">
            <v>0</v>
          </cell>
          <cell r="Q23">
            <v>0</v>
          </cell>
          <cell r="R23">
            <v>0</v>
          </cell>
          <cell r="S23">
            <v>0</v>
          </cell>
          <cell r="T23">
            <v>0</v>
          </cell>
          <cell r="U23">
            <v>0</v>
          </cell>
          <cell r="V23">
            <v>0</v>
          </cell>
          <cell r="W23">
            <v>1312658.8</v>
          </cell>
          <cell r="X23">
            <v>0</v>
          </cell>
          <cell r="Y23">
            <v>1551876.24</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30167323.719999999</v>
          </cell>
          <cell r="BR23">
            <v>-19360969.690000001</v>
          </cell>
          <cell r="BS23">
            <v>1064357118.6799999</v>
          </cell>
          <cell r="BT23">
            <v>0</v>
          </cell>
          <cell r="BU23">
            <v>0</v>
          </cell>
          <cell r="BV23">
            <v>0</v>
          </cell>
          <cell r="BW23">
            <v>0</v>
          </cell>
          <cell r="BX23">
            <v>0</v>
          </cell>
          <cell r="BY23">
            <v>0</v>
          </cell>
          <cell r="BZ23">
            <v>73079382.319999993</v>
          </cell>
          <cell r="CA23">
            <v>1118075531.3099999</v>
          </cell>
          <cell r="CB23">
            <v>1148242855.03</v>
          </cell>
          <cell r="CC23">
            <v>0</v>
          </cell>
        </row>
        <row r="24">
          <cell r="B24" t="str">
            <v>BA12750</v>
          </cell>
          <cell r="C24">
            <v>0</v>
          </cell>
          <cell r="D24">
            <v>8279041.1900000004</v>
          </cell>
          <cell r="E24">
            <v>2474.31</v>
          </cell>
          <cell r="F24">
            <v>32.369999999999997</v>
          </cell>
          <cell r="G24">
            <v>0</v>
          </cell>
          <cell r="H24">
            <v>0</v>
          </cell>
          <cell r="I24">
            <v>0</v>
          </cell>
          <cell r="J24">
            <v>0</v>
          </cell>
          <cell r="K24">
            <v>5497.66</v>
          </cell>
          <cell r="L24">
            <v>0</v>
          </cell>
          <cell r="M24">
            <v>186.72</v>
          </cell>
          <cell r="N24">
            <v>45470.91</v>
          </cell>
          <cell r="O24">
            <v>426.72</v>
          </cell>
          <cell r="P24">
            <v>30403.87</v>
          </cell>
          <cell r="Q24">
            <v>0</v>
          </cell>
          <cell r="R24">
            <v>0</v>
          </cell>
          <cell r="S24">
            <v>0</v>
          </cell>
          <cell r="T24">
            <v>0</v>
          </cell>
          <cell r="U24">
            <v>0</v>
          </cell>
          <cell r="V24">
            <v>0</v>
          </cell>
          <cell r="W24">
            <v>0</v>
          </cell>
          <cell r="X24">
            <v>2517.91</v>
          </cell>
          <cell r="Y24">
            <v>68.8</v>
          </cell>
          <cell r="Z24">
            <v>0</v>
          </cell>
          <cell r="AA24">
            <v>-600000</v>
          </cell>
          <cell r="AB24">
            <v>0</v>
          </cell>
          <cell r="AC24">
            <v>0</v>
          </cell>
          <cell r="AD24">
            <v>0</v>
          </cell>
          <cell r="AE24">
            <v>0</v>
          </cell>
          <cell r="AF24">
            <v>0</v>
          </cell>
          <cell r="AG24">
            <v>0</v>
          </cell>
          <cell r="AH24">
            <v>0</v>
          </cell>
          <cell r="AI24">
            <v>0</v>
          </cell>
          <cell r="AJ24">
            <v>0</v>
          </cell>
          <cell r="AK24">
            <v>0</v>
          </cell>
          <cell r="AL24">
            <v>34132.400000000001</v>
          </cell>
          <cell r="AM24">
            <v>100927531.73</v>
          </cell>
          <cell r="AN24">
            <v>24326.880000000001</v>
          </cell>
          <cell r="AO24">
            <v>-5861.39</v>
          </cell>
          <cell r="AP24">
            <v>0</v>
          </cell>
          <cell r="AQ24">
            <v>0</v>
          </cell>
          <cell r="AR24">
            <v>0</v>
          </cell>
          <cell r="AS24">
            <v>0</v>
          </cell>
          <cell r="AT24">
            <v>0</v>
          </cell>
          <cell r="AU24">
            <v>0</v>
          </cell>
          <cell r="AV24">
            <v>0</v>
          </cell>
          <cell r="AW24">
            <v>0</v>
          </cell>
          <cell r="AX24">
            <v>0</v>
          </cell>
          <cell r="AY24">
            <v>145320236.00999999</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-28890966.670000002</v>
          </cell>
          <cell r="BQ24">
            <v>225175519.41999999</v>
          </cell>
          <cell r="BR24">
            <v>0</v>
          </cell>
          <cell r="BS24">
            <v>0</v>
          </cell>
          <cell r="BT24">
            <v>0</v>
          </cell>
          <cell r="BU24">
            <v>0</v>
          </cell>
          <cell r="BV24">
            <v>0</v>
          </cell>
          <cell r="BW24">
            <v>0</v>
          </cell>
          <cell r="BX24">
            <v>0</v>
          </cell>
          <cell r="BY24">
            <v>0</v>
          </cell>
          <cell r="BZ24">
            <v>0</v>
          </cell>
          <cell r="CA24">
            <v>0</v>
          </cell>
          <cell r="CB24">
            <v>225175519.41999999</v>
          </cell>
          <cell r="CC24">
            <v>0</v>
          </cell>
        </row>
        <row r="25">
          <cell r="B25" t="str">
            <v>BA12800</v>
          </cell>
          <cell r="C25">
            <v>0</v>
          </cell>
          <cell r="D25">
            <v>13782982.890000001</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1140117</v>
          </cell>
          <cell r="AB25">
            <v>0</v>
          </cell>
          <cell r="AC25">
            <v>0</v>
          </cell>
          <cell r="AD25">
            <v>0</v>
          </cell>
          <cell r="AE25">
            <v>0</v>
          </cell>
          <cell r="AF25">
            <v>0</v>
          </cell>
          <cell r="AG25">
            <v>0</v>
          </cell>
          <cell r="AH25">
            <v>0</v>
          </cell>
          <cell r="AI25">
            <v>0</v>
          </cell>
          <cell r="AJ25">
            <v>0</v>
          </cell>
          <cell r="AK25">
            <v>0</v>
          </cell>
          <cell r="AL25">
            <v>0</v>
          </cell>
          <cell r="AM25">
            <v>1890700.55</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16813800.440000001</v>
          </cell>
          <cell r="BR25">
            <v>0</v>
          </cell>
          <cell r="BS25">
            <v>0</v>
          </cell>
          <cell r="BT25">
            <v>0</v>
          </cell>
          <cell r="BU25">
            <v>0</v>
          </cell>
          <cell r="BV25">
            <v>0</v>
          </cell>
          <cell r="BW25">
            <v>0</v>
          </cell>
          <cell r="BX25">
            <v>0</v>
          </cell>
          <cell r="BY25">
            <v>0</v>
          </cell>
          <cell r="BZ25">
            <v>0</v>
          </cell>
          <cell r="CA25">
            <v>0</v>
          </cell>
          <cell r="CB25">
            <v>16813800.440000001</v>
          </cell>
          <cell r="CC25">
            <v>0</v>
          </cell>
        </row>
        <row r="26">
          <cell r="B26" t="str">
            <v>BA12900</v>
          </cell>
          <cell r="C26">
            <v>0</v>
          </cell>
          <cell r="D26">
            <v>1300656125.9000001</v>
          </cell>
          <cell r="E26">
            <v>215722.23</v>
          </cell>
          <cell r="F26">
            <v>33000</v>
          </cell>
          <cell r="G26">
            <v>44615899.020000003</v>
          </cell>
          <cell r="H26">
            <v>0</v>
          </cell>
          <cell r="I26">
            <v>0</v>
          </cell>
          <cell r="J26">
            <v>0</v>
          </cell>
          <cell r="K26">
            <v>0</v>
          </cell>
          <cell r="L26">
            <v>0</v>
          </cell>
          <cell r="M26">
            <v>7135280.1699999999</v>
          </cell>
          <cell r="N26">
            <v>5232834.24</v>
          </cell>
          <cell r="O26">
            <v>0</v>
          </cell>
          <cell r="P26">
            <v>0</v>
          </cell>
          <cell r="Q26">
            <v>0</v>
          </cell>
          <cell r="R26">
            <v>0</v>
          </cell>
          <cell r="S26">
            <v>0</v>
          </cell>
          <cell r="T26">
            <v>400000</v>
          </cell>
          <cell r="U26">
            <v>0</v>
          </cell>
          <cell r="V26">
            <v>0</v>
          </cell>
          <cell r="W26">
            <v>3550074.5</v>
          </cell>
          <cell r="X26">
            <v>0</v>
          </cell>
          <cell r="Y26">
            <v>0</v>
          </cell>
          <cell r="Z26">
            <v>0</v>
          </cell>
          <cell r="AA26">
            <v>920314.33</v>
          </cell>
          <cell r="AB26">
            <v>0</v>
          </cell>
          <cell r="AC26">
            <v>0</v>
          </cell>
          <cell r="AD26">
            <v>0</v>
          </cell>
          <cell r="AE26">
            <v>0</v>
          </cell>
          <cell r="AF26">
            <v>0</v>
          </cell>
          <cell r="AG26">
            <v>75017.509999999995</v>
          </cell>
          <cell r="AH26">
            <v>0</v>
          </cell>
          <cell r="AI26">
            <v>0</v>
          </cell>
          <cell r="AJ26">
            <v>0</v>
          </cell>
          <cell r="AK26">
            <v>160312750.28999999</v>
          </cell>
          <cell r="AL26">
            <v>0</v>
          </cell>
          <cell r="AM26">
            <v>239167.6</v>
          </cell>
          <cell r="AN26">
            <v>0</v>
          </cell>
          <cell r="AO26">
            <v>0</v>
          </cell>
          <cell r="AP26">
            <v>3496972.66</v>
          </cell>
          <cell r="AQ26">
            <v>0</v>
          </cell>
          <cell r="AR26">
            <v>0</v>
          </cell>
          <cell r="AS26">
            <v>0</v>
          </cell>
          <cell r="AT26">
            <v>0</v>
          </cell>
          <cell r="AU26">
            <v>0</v>
          </cell>
          <cell r="AV26">
            <v>0</v>
          </cell>
          <cell r="AW26">
            <v>98800</v>
          </cell>
          <cell r="AX26">
            <v>0</v>
          </cell>
          <cell r="AY26">
            <v>-2000</v>
          </cell>
          <cell r="AZ26">
            <v>131273674.13</v>
          </cell>
          <cell r="BA26">
            <v>16070183.84</v>
          </cell>
          <cell r="BB26">
            <v>0</v>
          </cell>
          <cell r="BC26">
            <v>0</v>
          </cell>
          <cell r="BD26">
            <v>16973585.449999999</v>
          </cell>
          <cell r="BE26">
            <v>0</v>
          </cell>
          <cell r="BF26">
            <v>0</v>
          </cell>
          <cell r="BG26">
            <v>0</v>
          </cell>
          <cell r="BH26">
            <v>9730731.6300000008</v>
          </cell>
          <cell r="BI26">
            <v>0</v>
          </cell>
          <cell r="BJ26">
            <v>0</v>
          </cell>
          <cell r="BK26">
            <v>39254827.57</v>
          </cell>
          <cell r="BL26">
            <v>2000</v>
          </cell>
          <cell r="BM26">
            <v>0</v>
          </cell>
          <cell r="BN26">
            <v>33572816.219999999</v>
          </cell>
          <cell r="BO26">
            <v>0</v>
          </cell>
          <cell r="BP26">
            <v>0</v>
          </cell>
          <cell r="BQ26">
            <v>1773857777.29</v>
          </cell>
          <cell r="BR26">
            <v>82141562.280000001</v>
          </cell>
          <cell r="BS26">
            <v>-1855999339.54</v>
          </cell>
          <cell r="BT26">
            <v>0</v>
          </cell>
          <cell r="BU26">
            <v>0</v>
          </cell>
          <cell r="BV26">
            <v>0</v>
          </cell>
          <cell r="BW26">
            <v>0</v>
          </cell>
          <cell r="BX26">
            <v>0</v>
          </cell>
          <cell r="BY26">
            <v>0</v>
          </cell>
          <cell r="BZ26">
            <v>0</v>
          </cell>
          <cell r="CA26">
            <v>-1773857777.26</v>
          </cell>
          <cell r="CB26">
            <v>0.03</v>
          </cell>
          <cell r="CC26">
            <v>0</v>
          </cell>
        </row>
        <row r="27">
          <cell r="B27" t="str">
            <v>BA13000</v>
          </cell>
          <cell r="C27">
            <v>0</v>
          </cell>
          <cell r="D27">
            <v>253612.92</v>
          </cell>
          <cell r="E27">
            <v>0</v>
          </cell>
          <cell r="F27">
            <v>0</v>
          </cell>
          <cell r="G27">
            <v>0</v>
          </cell>
          <cell r="H27">
            <v>0</v>
          </cell>
          <cell r="I27">
            <v>0</v>
          </cell>
          <cell r="J27">
            <v>0</v>
          </cell>
          <cell r="K27">
            <v>0</v>
          </cell>
          <cell r="L27">
            <v>0</v>
          </cell>
          <cell r="M27">
            <v>0</v>
          </cell>
          <cell r="N27">
            <v>0</v>
          </cell>
          <cell r="O27">
            <v>2557.9699999999998</v>
          </cell>
          <cell r="P27">
            <v>0</v>
          </cell>
          <cell r="Q27">
            <v>0</v>
          </cell>
          <cell r="R27">
            <v>0</v>
          </cell>
          <cell r="S27">
            <v>0</v>
          </cell>
          <cell r="T27">
            <v>0</v>
          </cell>
          <cell r="U27">
            <v>0</v>
          </cell>
          <cell r="V27">
            <v>0</v>
          </cell>
          <cell r="W27">
            <v>56.46</v>
          </cell>
          <cell r="X27">
            <v>0</v>
          </cell>
          <cell r="Y27">
            <v>0</v>
          </cell>
          <cell r="Z27">
            <v>0</v>
          </cell>
          <cell r="AA27">
            <v>0</v>
          </cell>
          <cell r="AB27">
            <v>25000</v>
          </cell>
          <cell r="AC27">
            <v>0</v>
          </cell>
          <cell r="AD27">
            <v>0</v>
          </cell>
          <cell r="AE27">
            <v>0</v>
          </cell>
          <cell r="AF27">
            <v>0</v>
          </cell>
          <cell r="AG27">
            <v>0</v>
          </cell>
          <cell r="AH27">
            <v>0</v>
          </cell>
          <cell r="AI27">
            <v>0</v>
          </cell>
          <cell r="AJ27">
            <v>0</v>
          </cell>
          <cell r="AK27">
            <v>0</v>
          </cell>
          <cell r="AL27">
            <v>2556.46</v>
          </cell>
          <cell r="AM27">
            <v>10000</v>
          </cell>
          <cell r="AN27">
            <v>2500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296283.81</v>
          </cell>
          <cell r="BR27">
            <v>0</v>
          </cell>
          <cell r="BS27">
            <v>84528.39</v>
          </cell>
          <cell r="BT27">
            <v>0</v>
          </cell>
          <cell r="BU27">
            <v>0</v>
          </cell>
          <cell r="BV27">
            <v>0</v>
          </cell>
          <cell r="BW27">
            <v>0</v>
          </cell>
          <cell r="BX27">
            <v>0</v>
          </cell>
          <cell r="BY27">
            <v>0</v>
          </cell>
          <cell r="BZ27">
            <v>0</v>
          </cell>
          <cell r="CA27">
            <v>84528.39</v>
          </cell>
          <cell r="CB27">
            <v>380812.2</v>
          </cell>
          <cell r="CC27">
            <v>0</v>
          </cell>
        </row>
        <row r="28">
          <cell r="B28" t="str">
            <v>BA13050</v>
          </cell>
          <cell r="C28">
            <v>0</v>
          </cell>
          <cell r="D28">
            <v>555879578.08000004</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148475704.44</v>
          </cell>
          <cell r="AL28">
            <v>0</v>
          </cell>
          <cell r="AM28">
            <v>999478.77</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705354761.28999996</v>
          </cell>
          <cell r="BR28">
            <v>0</v>
          </cell>
          <cell r="BS28">
            <v>0</v>
          </cell>
          <cell r="BT28">
            <v>0</v>
          </cell>
          <cell r="BU28">
            <v>0</v>
          </cell>
          <cell r="BV28">
            <v>0</v>
          </cell>
          <cell r="BW28">
            <v>-705354761.28999996</v>
          </cell>
          <cell r="BX28">
            <v>0</v>
          </cell>
          <cell r="BY28">
            <v>0</v>
          </cell>
          <cell r="BZ28">
            <v>0</v>
          </cell>
          <cell r="CA28">
            <v>-705354761.28999996</v>
          </cell>
          <cell r="CB28">
            <v>0</v>
          </cell>
          <cell r="CC28">
            <v>0</v>
          </cell>
        </row>
        <row r="29">
          <cell r="B29" t="str">
            <v>BA13100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row>
        <row r="30">
          <cell r="B30" t="str">
            <v>BA13200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5018372.51</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5018372.51</v>
          </cell>
          <cell r="BR30">
            <v>0</v>
          </cell>
          <cell r="BS30">
            <v>0</v>
          </cell>
          <cell r="BT30">
            <v>0</v>
          </cell>
          <cell r="BU30">
            <v>0</v>
          </cell>
          <cell r="BV30">
            <v>0</v>
          </cell>
          <cell r="BW30">
            <v>-5018372.51</v>
          </cell>
          <cell r="BX30">
            <v>0</v>
          </cell>
          <cell r="BY30">
            <v>0</v>
          </cell>
          <cell r="BZ30">
            <v>0</v>
          </cell>
          <cell r="CA30">
            <v>-5018372.51</v>
          </cell>
          <cell r="CB30">
            <v>0</v>
          </cell>
          <cell r="CC30">
            <v>0</v>
          </cell>
        </row>
        <row r="31">
          <cell r="B31" t="str">
            <v>BA13300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5018372.51</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5018372.51</v>
          </cell>
          <cell r="BR31">
            <v>0</v>
          </cell>
          <cell r="BS31">
            <v>0</v>
          </cell>
          <cell r="BT31">
            <v>0</v>
          </cell>
          <cell r="BU31">
            <v>0</v>
          </cell>
          <cell r="BV31">
            <v>0</v>
          </cell>
          <cell r="BW31">
            <v>-5018372.51</v>
          </cell>
          <cell r="BX31">
            <v>0</v>
          </cell>
          <cell r="BY31">
            <v>0</v>
          </cell>
          <cell r="BZ31">
            <v>0</v>
          </cell>
          <cell r="CA31">
            <v>-5018372.51</v>
          </cell>
          <cell r="CB31">
            <v>0</v>
          </cell>
          <cell r="CC31">
            <v>0</v>
          </cell>
        </row>
        <row r="32">
          <cell r="B32" t="str">
            <v>BA13400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row>
        <row r="33">
          <cell r="B33" t="str">
            <v>BA13500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row>
        <row r="34">
          <cell r="B34" t="str">
            <v>BA13600</v>
          </cell>
          <cell r="C34">
            <v>0</v>
          </cell>
          <cell r="D34">
            <v>186825.49</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5950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192775.49</v>
          </cell>
          <cell r="BR34">
            <v>0</v>
          </cell>
          <cell r="BS34">
            <v>0</v>
          </cell>
          <cell r="BT34">
            <v>0</v>
          </cell>
          <cell r="BU34">
            <v>0</v>
          </cell>
          <cell r="BV34">
            <v>0</v>
          </cell>
          <cell r="BW34">
            <v>0</v>
          </cell>
          <cell r="BX34">
            <v>0</v>
          </cell>
          <cell r="BY34">
            <v>0</v>
          </cell>
          <cell r="BZ34">
            <v>0</v>
          </cell>
          <cell r="CA34">
            <v>0</v>
          </cell>
          <cell r="CB34">
            <v>192775.49</v>
          </cell>
          <cell r="CC34">
            <v>0</v>
          </cell>
        </row>
        <row r="35">
          <cell r="B35" t="str">
            <v>BA13650</v>
          </cell>
          <cell r="C35">
            <v>0</v>
          </cell>
          <cell r="D35">
            <v>270833.3</v>
          </cell>
          <cell r="E35">
            <v>0</v>
          </cell>
          <cell r="F35">
            <v>0</v>
          </cell>
          <cell r="G35">
            <v>0</v>
          </cell>
          <cell r="H35">
            <v>0</v>
          </cell>
          <cell r="I35">
            <v>0</v>
          </cell>
          <cell r="J35">
            <v>0</v>
          </cell>
          <cell r="K35">
            <v>0</v>
          </cell>
          <cell r="L35">
            <v>0</v>
          </cell>
          <cell r="M35">
            <v>0</v>
          </cell>
          <cell r="N35">
            <v>0</v>
          </cell>
          <cell r="O35">
            <v>600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1257.78</v>
          </cell>
          <cell r="AE35">
            <v>0</v>
          </cell>
          <cell r="AF35">
            <v>0</v>
          </cell>
          <cell r="AG35">
            <v>0</v>
          </cell>
          <cell r="AH35">
            <v>0</v>
          </cell>
          <cell r="AI35">
            <v>0</v>
          </cell>
          <cell r="AJ35">
            <v>0</v>
          </cell>
          <cell r="AK35">
            <v>1137103.96</v>
          </cell>
          <cell r="AL35">
            <v>0</v>
          </cell>
          <cell r="AM35">
            <v>118510.5</v>
          </cell>
          <cell r="AN35">
            <v>0</v>
          </cell>
          <cell r="AO35">
            <v>0</v>
          </cell>
          <cell r="AP35">
            <v>107776.47</v>
          </cell>
          <cell r="AQ35">
            <v>0</v>
          </cell>
          <cell r="AR35">
            <v>0</v>
          </cell>
          <cell r="AS35">
            <v>0</v>
          </cell>
          <cell r="AT35">
            <v>9488</v>
          </cell>
          <cell r="AU35">
            <v>0</v>
          </cell>
          <cell r="AV35">
            <v>0</v>
          </cell>
          <cell r="AW35">
            <v>0</v>
          </cell>
          <cell r="AX35">
            <v>0</v>
          </cell>
          <cell r="AY35">
            <v>0</v>
          </cell>
          <cell r="AZ35">
            <v>90000</v>
          </cell>
          <cell r="BA35">
            <v>0</v>
          </cell>
          <cell r="BB35">
            <v>0</v>
          </cell>
          <cell r="BC35">
            <v>0</v>
          </cell>
          <cell r="BD35">
            <v>0</v>
          </cell>
          <cell r="BE35">
            <v>4687.5</v>
          </cell>
          <cell r="BF35">
            <v>0</v>
          </cell>
          <cell r="BG35">
            <v>0</v>
          </cell>
          <cell r="BH35">
            <v>0</v>
          </cell>
          <cell r="BI35">
            <v>0</v>
          </cell>
          <cell r="BJ35">
            <v>0</v>
          </cell>
          <cell r="BK35">
            <v>0</v>
          </cell>
          <cell r="BL35">
            <v>74000</v>
          </cell>
          <cell r="BM35">
            <v>0</v>
          </cell>
          <cell r="BN35">
            <v>0</v>
          </cell>
          <cell r="BO35">
            <v>231454.55</v>
          </cell>
          <cell r="BP35">
            <v>0</v>
          </cell>
          <cell r="BQ35">
            <v>2045712.06</v>
          </cell>
          <cell r="BR35">
            <v>0</v>
          </cell>
          <cell r="BS35">
            <v>0</v>
          </cell>
          <cell r="BT35">
            <v>0</v>
          </cell>
          <cell r="BU35">
            <v>0</v>
          </cell>
          <cell r="BV35">
            <v>0</v>
          </cell>
          <cell r="BW35">
            <v>0</v>
          </cell>
          <cell r="BX35">
            <v>0</v>
          </cell>
          <cell r="BY35">
            <v>0</v>
          </cell>
          <cell r="BZ35">
            <v>0</v>
          </cell>
          <cell r="CA35">
            <v>0</v>
          </cell>
          <cell r="CB35">
            <v>2045712.06</v>
          </cell>
          <cell r="CC35">
            <v>0</v>
          </cell>
        </row>
        <row r="36">
          <cell r="B36" t="str">
            <v>BA13700</v>
          </cell>
          <cell r="C36">
            <v>0</v>
          </cell>
          <cell r="D36">
            <v>3673972.93</v>
          </cell>
          <cell r="E36">
            <v>52016.480000000003</v>
          </cell>
          <cell r="F36">
            <v>0</v>
          </cell>
          <cell r="G36">
            <v>0</v>
          </cell>
          <cell r="H36">
            <v>0</v>
          </cell>
          <cell r="I36">
            <v>0</v>
          </cell>
          <cell r="J36">
            <v>0</v>
          </cell>
          <cell r="K36">
            <v>0</v>
          </cell>
          <cell r="L36">
            <v>0</v>
          </cell>
          <cell r="M36">
            <v>0</v>
          </cell>
          <cell r="N36">
            <v>0</v>
          </cell>
          <cell r="O36">
            <v>600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3726589.41</v>
          </cell>
          <cell r="BR36">
            <v>0</v>
          </cell>
          <cell r="BS36">
            <v>0</v>
          </cell>
          <cell r="BT36">
            <v>0</v>
          </cell>
          <cell r="BU36">
            <v>0</v>
          </cell>
          <cell r="BV36">
            <v>0</v>
          </cell>
          <cell r="BW36">
            <v>0</v>
          </cell>
          <cell r="BX36">
            <v>0</v>
          </cell>
          <cell r="BY36">
            <v>0</v>
          </cell>
          <cell r="BZ36">
            <v>0</v>
          </cell>
          <cell r="CA36">
            <v>0</v>
          </cell>
          <cell r="CB36">
            <v>3726589.41</v>
          </cell>
          <cell r="CC36">
            <v>0</v>
          </cell>
        </row>
        <row r="37">
          <cell r="B37" t="str">
            <v>BA13800</v>
          </cell>
          <cell r="C37">
            <v>0</v>
          </cell>
          <cell r="D37">
            <v>3630443.09</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3630443.09</v>
          </cell>
          <cell r="BR37">
            <v>0</v>
          </cell>
          <cell r="BS37">
            <v>0</v>
          </cell>
          <cell r="BT37">
            <v>0</v>
          </cell>
          <cell r="BU37">
            <v>0</v>
          </cell>
          <cell r="BV37">
            <v>0</v>
          </cell>
          <cell r="BW37">
            <v>0</v>
          </cell>
          <cell r="BX37">
            <v>0</v>
          </cell>
          <cell r="BY37">
            <v>0</v>
          </cell>
          <cell r="BZ37">
            <v>0</v>
          </cell>
          <cell r="CA37">
            <v>0</v>
          </cell>
          <cell r="CB37">
            <v>3630443.09</v>
          </cell>
          <cell r="CC37">
            <v>0</v>
          </cell>
        </row>
        <row r="38">
          <cell r="B38" t="str">
            <v>BA13900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884431.96</v>
          </cell>
          <cell r="AB38">
            <v>109604</v>
          </cell>
          <cell r="AC38">
            <v>0</v>
          </cell>
          <cell r="AD38">
            <v>54220.800000000003</v>
          </cell>
          <cell r="AE38">
            <v>0</v>
          </cell>
          <cell r="AF38">
            <v>0</v>
          </cell>
          <cell r="AG38">
            <v>0</v>
          </cell>
          <cell r="AH38">
            <v>0</v>
          </cell>
          <cell r="AI38">
            <v>0</v>
          </cell>
          <cell r="AJ38">
            <v>0</v>
          </cell>
          <cell r="AK38">
            <v>926797.17</v>
          </cell>
          <cell r="AL38">
            <v>0</v>
          </cell>
          <cell r="AM38">
            <v>0</v>
          </cell>
          <cell r="AN38">
            <v>0</v>
          </cell>
          <cell r="AO38">
            <v>-794635.58</v>
          </cell>
          <cell r="AP38">
            <v>0</v>
          </cell>
          <cell r="AQ38">
            <v>1532095.96</v>
          </cell>
          <cell r="AR38">
            <v>0</v>
          </cell>
          <cell r="AS38">
            <v>0</v>
          </cell>
          <cell r="AT38">
            <v>0</v>
          </cell>
          <cell r="AU38">
            <v>0</v>
          </cell>
          <cell r="AV38">
            <v>0</v>
          </cell>
          <cell r="AW38">
            <v>0</v>
          </cell>
          <cell r="AX38">
            <v>0</v>
          </cell>
          <cell r="AY38">
            <v>-1532095.96</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1180418.3500000001</v>
          </cell>
          <cell r="BR38">
            <v>1504301.61</v>
          </cell>
          <cell r="BS38">
            <v>0</v>
          </cell>
          <cell r="BT38">
            <v>0</v>
          </cell>
          <cell r="BU38">
            <v>0</v>
          </cell>
          <cell r="BV38">
            <v>0</v>
          </cell>
          <cell r="BW38">
            <v>0</v>
          </cell>
          <cell r="BX38">
            <v>0</v>
          </cell>
          <cell r="BY38">
            <v>0</v>
          </cell>
          <cell r="BZ38">
            <v>0</v>
          </cell>
          <cell r="CA38">
            <v>1504301.61</v>
          </cell>
          <cell r="CB38">
            <v>2684719.96</v>
          </cell>
          <cell r="CC38">
            <v>0</v>
          </cell>
        </row>
        <row r="39">
          <cell r="B39" t="str">
            <v>BA14000</v>
          </cell>
          <cell r="C39">
            <v>0</v>
          </cell>
          <cell r="D39">
            <v>95028307.049999997</v>
          </cell>
          <cell r="E39">
            <v>-69902975.290000007</v>
          </cell>
          <cell r="F39">
            <v>14308115.33</v>
          </cell>
          <cell r="G39">
            <v>20568192.48</v>
          </cell>
          <cell r="H39">
            <v>364573.29</v>
          </cell>
          <cell r="I39">
            <v>921.72</v>
          </cell>
          <cell r="J39">
            <v>780290.89</v>
          </cell>
          <cell r="K39">
            <v>10414376.6</v>
          </cell>
          <cell r="L39">
            <v>327614.93</v>
          </cell>
          <cell r="M39">
            <v>483941.81</v>
          </cell>
          <cell r="N39">
            <v>13888699.609999999</v>
          </cell>
          <cell r="O39">
            <v>4894463.43</v>
          </cell>
          <cell r="P39">
            <v>3950382.53</v>
          </cell>
          <cell r="Q39">
            <v>79.180000000000007</v>
          </cell>
          <cell r="R39">
            <v>118864.55</v>
          </cell>
          <cell r="S39">
            <v>140.71</v>
          </cell>
          <cell r="T39">
            <v>1010121.5</v>
          </cell>
          <cell r="U39">
            <v>441785.38</v>
          </cell>
          <cell r="V39">
            <v>1036054.13</v>
          </cell>
          <cell r="W39">
            <v>77878584.150000006</v>
          </cell>
          <cell r="X39">
            <v>924112.46</v>
          </cell>
          <cell r="Y39">
            <v>-98176.27</v>
          </cell>
          <cell r="Z39">
            <v>22107.39</v>
          </cell>
          <cell r="AA39">
            <v>1759241.02</v>
          </cell>
          <cell r="AB39">
            <v>5588774.4800000004</v>
          </cell>
          <cell r="AC39">
            <v>2678940.56</v>
          </cell>
          <cell r="AD39">
            <v>610034.81999999995</v>
          </cell>
          <cell r="AE39">
            <v>230594.93</v>
          </cell>
          <cell r="AF39">
            <v>1668564.21</v>
          </cell>
          <cell r="AG39">
            <v>998285.47</v>
          </cell>
          <cell r="AH39">
            <v>262260.2</v>
          </cell>
          <cell r="AI39">
            <v>2413150.0499999998</v>
          </cell>
          <cell r="AJ39">
            <v>994698.26</v>
          </cell>
          <cell r="AK39">
            <v>35144704.189999998</v>
          </cell>
          <cell r="AL39">
            <v>4337701.25</v>
          </cell>
          <cell r="AM39">
            <v>43911047.530000001</v>
          </cell>
          <cell r="AN39">
            <v>1450950.81</v>
          </cell>
          <cell r="AO39">
            <v>-945722.08</v>
          </cell>
          <cell r="AP39">
            <v>27927136.879999999</v>
          </cell>
          <cell r="AQ39">
            <v>1479132.96</v>
          </cell>
          <cell r="AR39">
            <v>789030.83</v>
          </cell>
          <cell r="AS39">
            <v>12973253.07</v>
          </cell>
          <cell r="AT39">
            <v>4979647.25</v>
          </cell>
          <cell r="AU39">
            <v>468625.01</v>
          </cell>
          <cell r="AV39">
            <v>81028.740000000005</v>
          </cell>
          <cell r="AW39">
            <v>1706257.43</v>
          </cell>
          <cell r="AX39">
            <v>237073.71</v>
          </cell>
          <cell r="AY39">
            <v>-162803048.19</v>
          </cell>
          <cell r="AZ39">
            <v>166483571.58000001</v>
          </cell>
          <cell r="BA39">
            <v>2758865.73</v>
          </cell>
          <cell r="BB39">
            <v>1220898.72</v>
          </cell>
          <cell r="BC39">
            <v>85081.35</v>
          </cell>
          <cell r="BD39">
            <v>3813295</v>
          </cell>
          <cell r="BE39">
            <v>786891.85</v>
          </cell>
          <cell r="BF39">
            <v>998378.9</v>
          </cell>
          <cell r="BG39">
            <v>180747.23</v>
          </cell>
          <cell r="BH39">
            <v>2447221.9300000002</v>
          </cell>
          <cell r="BI39">
            <v>3524855.45</v>
          </cell>
          <cell r="BJ39">
            <v>26501.200000000001</v>
          </cell>
          <cell r="BK39">
            <v>43910113.159999996</v>
          </cell>
          <cell r="BL39">
            <v>600208.64000000001</v>
          </cell>
          <cell r="BM39">
            <v>3624056.77</v>
          </cell>
          <cell r="BN39">
            <v>33902006.159999996</v>
          </cell>
          <cell r="BO39">
            <v>14792690.810000001</v>
          </cell>
          <cell r="BP39">
            <v>-313276.98</v>
          </cell>
          <cell r="BQ39">
            <v>444224048.44999999</v>
          </cell>
          <cell r="BR39">
            <v>-217.86</v>
          </cell>
          <cell r="BS39">
            <v>-2270478.5</v>
          </cell>
          <cell r="BT39">
            <v>0</v>
          </cell>
          <cell r="BU39">
            <v>0</v>
          </cell>
          <cell r="BV39">
            <v>0</v>
          </cell>
          <cell r="BW39">
            <v>-314402674.81</v>
          </cell>
          <cell r="BX39">
            <v>0</v>
          </cell>
          <cell r="BY39">
            <v>0</v>
          </cell>
          <cell r="BZ39">
            <v>-136324.28</v>
          </cell>
          <cell r="CA39">
            <v>-316809695.44999999</v>
          </cell>
          <cell r="CB39">
            <v>127414353</v>
          </cell>
          <cell r="CC39">
            <v>0</v>
          </cell>
        </row>
        <row r="40">
          <cell r="B40" t="str">
            <v>BA14100</v>
          </cell>
          <cell r="C40">
            <v>0</v>
          </cell>
          <cell r="D40">
            <v>1029386.47</v>
          </cell>
          <cell r="E40">
            <v>743090.15</v>
          </cell>
          <cell r="F40">
            <v>0</v>
          </cell>
          <cell r="G40">
            <v>0</v>
          </cell>
          <cell r="H40">
            <v>0</v>
          </cell>
          <cell r="I40">
            <v>0</v>
          </cell>
          <cell r="J40">
            <v>9065</v>
          </cell>
          <cell r="K40">
            <v>50427.86</v>
          </cell>
          <cell r="L40">
            <v>59672.13</v>
          </cell>
          <cell r="M40">
            <v>0</v>
          </cell>
          <cell r="N40">
            <v>34492.36</v>
          </cell>
          <cell r="O40">
            <v>0</v>
          </cell>
          <cell r="P40">
            <v>0</v>
          </cell>
          <cell r="Q40">
            <v>0</v>
          </cell>
          <cell r="R40">
            <v>0</v>
          </cell>
          <cell r="S40">
            <v>0</v>
          </cell>
          <cell r="T40">
            <v>9722</v>
          </cell>
          <cell r="U40">
            <v>0</v>
          </cell>
          <cell r="V40">
            <v>0</v>
          </cell>
          <cell r="W40">
            <v>0</v>
          </cell>
          <cell r="X40">
            <v>0</v>
          </cell>
          <cell r="Y40">
            <v>0</v>
          </cell>
          <cell r="Z40">
            <v>0</v>
          </cell>
          <cell r="AA40">
            <v>-1029000</v>
          </cell>
          <cell r="AB40">
            <v>28192.17</v>
          </cell>
          <cell r="AC40">
            <v>802327.3</v>
          </cell>
          <cell r="AD40">
            <v>3308</v>
          </cell>
          <cell r="AE40">
            <v>0</v>
          </cell>
          <cell r="AF40">
            <v>0</v>
          </cell>
          <cell r="AG40">
            <v>14609.75</v>
          </cell>
          <cell r="AH40">
            <v>0</v>
          </cell>
          <cell r="AI40">
            <v>0</v>
          </cell>
          <cell r="AJ40">
            <v>0</v>
          </cell>
          <cell r="AK40">
            <v>0</v>
          </cell>
          <cell r="AL40">
            <v>0</v>
          </cell>
          <cell r="AM40">
            <v>943205.45</v>
          </cell>
          <cell r="AN40">
            <v>0</v>
          </cell>
          <cell r="AO40">
            <v>-945722.08</v>
          </cell>
          <cell r="AP40">
            <v>103577.18</v>
          </cell>
          <cell r="AQ40">
            <v>0</v>
          </cell>
          <cell r="AR40">
            <v>108708</v>
          </cell>
          <cell r="AS40">
            <v>2561360.65</v>
          </cell>
          <cell r="AT40">
            <v>3191.38</v>
          </cell>
          <cell r="AU40">
            <v>0</v>
          </cell>
          <cell r="AV40">
            <v>0</v>
          </cell>
          <cell r="AW40">
            <v>0</v>
          </cell>
          <cell r="AX40">
            <v>0</v>
          </cell>
          <cell r="AY40">
            <v>-316857.31</v>
          </cell>
          <cell r="AZ40">
            <v>51808.81</v>
          </cell>
          <cell r="BA40">
            <v>4042.91</v>
          </cell>
          <cell r="BB40">
            <v>50241.17</v>
          </cell>
          <cell r="BC40">
            <v>37479</v>
          </cell>
          <cell r="BD40">
            <v>87.82</v>
          </cell>
          <cell r="BE40">
            <v>81362.45</v>
          </cell>
          <cell r="BF40">
            <v>4093.34</v>
          </cell>
          <cell r="BG40">
            <v>9557.75</v>
          </cell>
          <cell r="BH40">
            <v>0</v>
          </cell>
          <cell r="BI40">
            <v>7585.89</v>
          </cell>
          <cell r="BJ40">
            <v>0</v>
          </cell>
          <cell r="BK40">
            <v>0</v>
          </cell>
          <cell r="BL40">
            <v>136070.01999999999</v>
          </cell>
          <cell r="BM40">
            <v>0</v>
          </cell>
          <cell r="BN40">
            <v>0</v>
          </cell>
          <cell r="BO40">
            <v>173865.93</v>
          </cell>
          <cell r="BP40">
            <v>-409000</v>
          </cell>
          <cell r="BQ40">
            <v>4359951.55</v>
          </cell>
          <cell r="BR40">
            <v>0</v>
          </cell>
          <cell r="BS40">
            <v>0</v>
          </cell>
          <cell r="BT40">
            <v>0</v>
          </cell>
          <cell r="BU40">
            <v>0</v>
          </cell>
          <cell r="BV40">
            <v>0</v>
          </cell>
          <cell r="BW40">
            <v>0</v>
          </cell>
          <cell r="BX40">
            <v>0</v>
          </cell>
          <cell r="BY40">
            <v>0</v>
          </cell>
          <cell r="BZ40">
            <v>-136324.28</v>
          </cell>
          <cell r="CA40">
            <v>-136324.28</v>
          </cell>
          <cell r="CB40">
            <v>4223627.2699999996</v>
          </cell>
          <cell r="CC40">
            <v>0</v>
          </cell>
        </row>
        <row r="41">
          <cell r="B41" t="str">
            <v>BA14200</v>
          </cell>
          <cell r="C41">
            <v>0</v>
          </cell>
          <cell r="D41">
            <v>1029386.47</v>
          </cell>
          <cell r="E41">
            <v>57117.46</v>
          </cell>
          <cell r="F41">
            <v>0</v>
          </cell>
          <cell r="G41">
            <v>0</v>
          </cell>
          <cell r="H41">
            <v>0</v>
          </cell>
          <cell r="I41">
            <v>0</v>
          </cell>
          <cell r="J41">
            <v>9065</v>
          </cell>
          <cell r="K41">
            <v>50427.86</v>
          </cell>
          <cell r="L41">
            <v>59672.13</v>
          </cell>
          <cell r="M41">
            <v>0</v>
          </cell>
          <cell r="N41">
            <v>34492.36</v>
          </cell>
          <cell r="O41">
            <v>0</v>
          </cell>
          <cell r="P41">
            <v>0</v>
          </cell>
          <cell r="Q41">
            <v>0</v>
          </cell>
          <cell r="R41">
            <v>0</v>
          </cell>
          <cell r="S41">
            <v>0</v>
          </cell>
          <cell r="T41">
            <v>9722</v>
          </cell>
          <cell r="U41">
            <v>0</v>
          </cell>
          <cell r="V41">
            <v>0</v>
          </cell>
          <cell r="W41">
            <v>0</v>
          </cell>
          <cell r="X41">
            <v>0</v>
          </cell>
          <cell r="Y41">
            <v>0</v>
          </cell>
          <cell r="Z41">
            <v>0</v>
          </cell>
          <cell r="AA41">
            <v>-1029000</v>
          </cell>
          <cell r="AB41">
            <v>0</v>
          </cell>
          <cell r="AC41">
            <v>340995.64</v>
          </cell>
          <cell r="AD41">
            <v>0</v>
          </cell>
          <cell r="AE41">
            <v>0</v>
          </cell>
          <cell r="AF41">
            <v>0</v>
          </cell>
          <cell r="AG41">
            <v>14609.75</v>
          </cell>
          <cell r="AH41">
            <v>0</v>
          </cell>
          <cell r="AI41">
            <v>0</v>
          </cell>
          <cell r="AJ41">
            <v>0</v>
          </cell>
          <cell r="AK41">
            <v>0</v>
          </cell>
          <cell r="AL41">
            <v>0</v>
          </cell>
          <cell r="AM41">
            <v>939785.2</v>
          </cell>
          <cell r="AN41">
            <v>0</v>
          </cell>
          <cell r="AO41">
            <v>-945722.08</v>
          </cell>
          <cell r="AP41">
            <v>103577.18</v>
          </cell>
          <cell r="AQ41">
            <v>0</v>
          </cell>
          <cell r="AR41">
            <v>108708</v>
          </cell>
          <cell r="AS41">
            <v>2537792.7599999998</v>
          </cell>
          <cell r="AT41">
            <v>3191.38</v>
          </cell>
          <cell r="AU41">
            <v>0</v>
          </cell>
          <cell r="AV41">
            <v>0</v>
          </cell>
          <cell r="AW41">
            <v>0</v>
          </cell>
          <cell r="AX41">
            <v>0</v>
          </cell>
          <cell r="AY41">
            <v>-316857.31</v>
          </cell>
          <cell r="AZ41">
            <v>36808.81</v>
          </cell>
          <cell r="BA41">
            <v>4042.91</v>
          </cell>
          <cell r="BB41">
            <v>50241.17</v>
          </cell>
          <cell r="BC41">
            <v>37479</v>
          </cell>
          <cell r="BD41">
            <v>87.82</v>
          </cell>
          <cell r="BE41">
            <v>81362.45</v>
          </cell>
          <cell r="BF41">
            <v>4093.34</v>
          </cell>
          <cell r="BG41">
            <v>9557.75</v>
          </cell>
          <cell r="BH41">
            <v>0</v>
          </cell>
          <cell r="BI41">
            <v>7585.89</v>
          </cell>
          <cell r="BJ41">
            <v>0</v>
          </cell>
          <cell r="BK41">
            <v>0</v>
          </cell>
          <cell r="BL41">
            <v>136070.01999999999</v>
          </cell>
          <cell r="BM41">
            <v>0</v>
          </cell>
          <cell r="BN41">
            <v>0</v>
          </cell>
          <cell r="BO41">
            <v>173865.93</v>
          </cell>
          <cell r="BP41">
            <v>-409000</v>
          </cell>
          <cell r="BQ41">
            <v>3139158.89</v>
          </cell>
          <cell r="BR41">
            <v>0</v>
          </cell>
          <cell r="BS41">
            <v>0</v>
          </cell>
          <cell r="BT41">
            <v>0</v>
          </cell>
          <cell r="BU41">
            <v>0</v>
          </cell>
          <cell r="BV41">
            <v>0</v>
          </cell>
          <cell r="BW41">
            <v>0</v>
          </cell>
          <cell r="BX41">
            <v>0</v>
          </cell>
          <cell r="BY41">
            <v>0</v>
          </cell>
          <cell r="BZ41">
            <v>-136324.28</v>
          </cell>
          <cell r="CA41">
            <v>-136324.28</v>
          </cell>
          <cell r="CB41">
            <v>3002834.61</v>
          </cell>
          <cell r="CC41">
            <v>0</v>
          </cell>
        </row>
        <row r="42">
          <cell r="B42" t="str">
            <v>BA14300</v>
          </cell>
          <cell r="C42">
            <v>0</v>
          </cell>
          <cell r="D42">
            <v>0</v>
          </cell>
          <cell r="E42">
            <v>685972.69</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28192.17</v>
          </cell>
          <cell r="AC42">
            <v>461331.66</v>
          </cell>
          <cell r="AD42">
            <v>3308</v>
          </cell>
          <cell r="AE42">
            <v>0</v>
          </cell>
          <cell r="AF42">
            <v>0</v>
          </cell>
          <cell r="AG42">
            <v>0</v>
          </cell>
          <cell r="AH42">
            <v>0</v>
          </cell>
          <cell r="AI42">
            <v>0</v>
          </cell>
          <cell r="AJ42">
            <v>0</v>
          </cell>
          <cell r="AK42">
            <v>0</v>
          </cell>
          <cell r="AL42">
            <v>0</v>
          </cell>
          <cell r="AM42">
            <v>3420.25</v>
          </cell>
          <cell r="AN42">
            <v>0</v>
          </cell>
          <cell r="AO42">
            <v>0</v>
          </cell>
          <cell r="AP42">
            <v>0</v>
          </cell>
          <cell r="AQ42">
            <v>0</v>
          </cell>
          <cell r="AR42">
            <v>0</v>
          </cell>
          <cell r="AS42">
            <v>23567.89</v>
          </cell>
          <cell r="AT42">
            <v>0</v>
          </cell>
          <cell r="AU42">
            <v>0</v>
          </cell>
          <cell r="AV42">
            <v>0</v>
          </cell>
          <cell r="AW42">
            <v>0</v>
          </cell>
          <cell r="AX42">
            <v>0</v>
          </cell>
          <cell r="AY42">
            <v>0</v>
          </cell>
          <cell r="AZ42">
            <v>15000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1220792.6599999999</v>
          </cell>
          <cell r="BR42">
            <v>0</v>
          </cell>
          <cell r="BS42">
            <v>0</v>
          </cell>
          <cell r="BT42">
            <v>0</v>
          </cell>
          <cell r="BU42">
            <v>0</v>
          </cell>
          <cell r="BV42">
            <v>0</v>
          </cell>
          <cell r="BW42">
            <v>0</v>
          </cell>
          <cell r="BX42">
            <v>0</v>
          </cell>
          <cell r="BY42">
            <v>0</v>
          </cell>
          <cell r="BZ42">
            <v>0</v>
          </cell>
          <cell r="CA42">
            <v>0</v>
          </cell>
          <cell r="CB42">
            <v>1220792.6599999999</v>
          </cell>
          <cell r="CC42">
            <v>0</v>
          </cell>
        </row>
        <row r="43">
          <cell r="B43" t="str">
            <v>BA14400</v>
          </cell>
          <cell r="C43">
            <v>0</v>
          </cell>
          <cell r="D43">
            <v>3527368.95</v>
          </cell>
          <cell r="E43">
            <v>2320195.87</v>
          </cell>
          <cell r="F43">
            <v>2870936.49</v>
          </cell>
          <cell r="G43">
            <v>0</v>
          </cell>
          <cell r="H43">
            <v>0</v>
          </cell>
          <cell r="I43">
            <v>0</v>
          </cell>
          <cell r="J43">
            <v>201192.71</v>
          </cell>
          <cell r="K43">
            <v>5032985.96</v>
          </cell>
          <cell r="L43">
            <v>131996.5</v>
          </cell>
          <cell r="M43">
            <v>352991.62</v>
          </cell>
          <cell r="N43">
            <v>1240488.04</v>
          </cell>
          <cell r="O43">
            <v>930508.9</v>
          </cell>
          <cell r="P43">
            <v>3064437.6</v>
          </cell>
          <cell r="Q43">
            <v>0</v>
          </cell>
          <cell r="R43">
            <v>21901.66</v>
          </cell>
          <cell r="S43">
            <v>0</v>
          </cell>
          <cell r="T43">
            <v>151808.31</v>
          </cell>
          <cell r="U43">
            <v>0</v>
          </cell>
          <cell r="V43">
            <v>229031.43</v>
          </cell>
          <cell r="W43">
            <v>237627.86</v>
          </cell>
          <cell r="X43">
            <v>690553.3</v>
          </cell>
          <cell r="Y43">
            <v>674277.73</v>
          </cell>
          <cell r="Z43">
            <v>0</v>
          </cell>
          <cell r="AA43">
            <v>4982169.54</v>
          </cell>
          <cell r="AB43">
            <v>708197.36</v>
          </cell>
          <cell r="AC43">
            <v>79442.16</v>
          </cell>
          <cell r="AD43">
            <v>48782.86</v>
          </cell>
          <cell r="AE43">
            <v>42285.15</v>
          </cell>
          <cell r="AF43">
            <v>128639.82</v>
          </cell>
          <cell r="AG43">
            <v>7538.52</v>
          </cell>
          <cell r="AH43">
            <v>0</v>
          </cell>
          <cell r="AI43">
            <v>0</v>
          </cell>
          <cell r="AJ43">
            <v>0</v>
          </cell>
          <cell r="AK43">
            <v>0</v>
          </cell>
          <cell r="AL43">
            <v>240522.08</v>
          </cell>
          <cell r="AM43">
            <v>10617911.779999999</v>
          </cell>
          <cell r="AN43">
            <v>136623.67000000001</v>
          </cell>
          <cell r="AO43">
            <v>0</v>
          </cell>
          <cell r="AP43">
            <v>3249371.42</v>
          </cell>
          <cell r="AQ43">
            <v>0</v>
          </cell>
          <cell r="AR43">
            <v>0</v>
          </cell>
          <cell r="AS43">
            <v>439534.79</v>
          </cell>
          <cell r="AT43">
            <v>56318.19</v>
          </cell>
          <cell r="AU43">
            <v>80951.520000000004</v>
          </cell>
          <cell r="AV43">
            <v>0</v>
          </cell>
          <cell r="AW43">
            <v>544941.51</v>
          </cell>
          <cell r="AX43">
            <v>1907.25</v>
          </cell>
          <cell r="AY43">
            <v>2000</v>
          </cell>
          <cell r="AZ43">
            <v>994746.95</v>
          </cell>
          <cell r="BA43">
            <v>0</v>
          </cell>
          <cell r="BB43">
            <v>206338.76</v>
          </cell>
          <cell r="BC43">
            <v>44101.32</v>
          </cell>
          <cell r="BD43">
            <v>1335.66</v>
          </cell>
          <cell r="BE43">
            <v>509333.32</v>
          </cell>
          <cell r="BF43">
            <v>186549.09</v>
          </cell>
          <cell r="BG43">
            <v>65975.72</v>
          </cell>
          <cell r="BH43">
            <v>1230.46</v>
          </cell>
          <cell r="BI43">
            <v>125885.68</v>
          </cell>
          <cell r="BJ43">
            <v>0</v>
          </cell>
          <cell r="BK43">
            <v>0</v>
          </cell>
          <cell r="BL43">
            <v>242421.02</v>
          </cell>
          <cell r="BM43">
            <v>0</v>
          </cell>
          <cell r="BN43">
            <v>0</v>
          </cell>
          <cell r="BO43">
            <v>6087722.71</v>
          </cell>
          <cell r="BP43">
            <v>0</v>
          </cell>
          <cell r="BQ43">
            <v>51511081.240000002</v>
          </cell>
          <cell r="BR43">
            <v>0</v>
          </cell>
          <cell r="BS43">
            <v>-2733748.73</v>
          </cell>
          <cell r="BT43">
            <v>0</v>
          </cell>
          <cell r="BU43">
            <v>0</v>
          </cell>
          <cell r="BV43">
            <v>0</v>
          </cell>
          <cell r="BW43">
            <v>-526451.48</v>
          </cell>
          <cell r="BX43">
            <v>0</v>
          </cell>
          <cell r="BY43">
            <v>0</v>
          </cell>
          <cell r="BZ43">
            <v>0</v>
          </cell>
          <cell r="CA43">
            <v>-3260200.21</v>
          </cell>
          <cell r="CB43">
            <v>48250881.030000001</v>
          </cell>
          <cell r="CC43">
            <v>0</v>
          </cell>
        </row>
        <row r="44">
          <cell r="B44" t="str">
            <v>BA14500</v>
          </cell>
          <cell r="C44">
            <v>0</v>
          </cell>
          <cell r="D44">
            <v>65085528.039999999</v>
          </cell>
          <cell r="E44">
            <v>-72997482.230000004</v>
          </cell>
          <cell r="F44">
            <v>11377370.41</v>
          </cell>
          <cell r="G44">
            <v>20566635.02</v>
          </cell>
          <cell r="H44">
            <v>363357.49</v>
          </cell>
          <cell r="I44">
            <v>100.26</v>
          </cell>
          <cell r="J44">
            <v>569965.79</v>
          </cell>
          <cell r="K44">
            <v>5265987.91</v>
          </cell>
          <cell r="L44">
            <v>107642.41</v>
          </cell>
          <cell r="M44">
            <v>128301.4</v>
          </cell>
          <cell r="N44">
            <v>12115864.720000001</v>
          </cell>
          <cell r="O44">
            <v>3948243.56</v>
          </cell>
          <cell r="P44">
            <v>859774.74</v>
          </cell>
          <cell r="Q44">
            <v>79.180000000000007</v>
          </cell>
          <cell r="R44">
            <v>96962.89</v>
          </cell>
          <cell r="S44">
            <v>140.71</v>
          </cell>
          <cell r="T44">
            <v>845722.38</v>
          </cell>
          <cell r="U44">
            <v>425187.38</v>
          </cell>
          <cell r="V44">
            <v>54181.18</v>
          </cell>
          <cell r="W44">
            <v>76354372.879999995</v>
          </cell>
          <cell r="X44">
            <v>223684.67</v>
          </cell>
          <cell r="Y44">
            <v>-775945.44</v>
          </cell>
          <cell r="Z44">
            <v>0</v>
          </cell>
          <cell r="AA44">
            <v>-2248420.81</v>
          </cell>
          <cell r="AB44">
            <v>655697.34</v>
          </cell>
          <cell r="AC44">
            <v>1551382.96</v>
          </cell>
          <cell r="AD44">
            <v>35537.620000000003</v>
          </cell>
          <cell r="AE44">
            <v>0</v>
          </cell>
          <cell r="AF44">
            <v>0</v>
          </cell>
          <cell r="AG44">
            <v>0</v>
          </cell>
          <cell r="AH44">
            <v>528.39</v>
          </cell>
          <cell r="AI44">
            <v>1866222</v>
          </cell>
          <cell r="AJ44">
            <v>994698.26</v>
          </cell>
          <cell r="AK44">
            <v>30838302.75</v>
          </cell>
          <cell r="AL44">
            <v>4017823.53</v>
          </cell>
          <cell r="AM44">
            <v>30541449.789999999</v>
          </cell>
          <cell r="AN44">
            <v>1311661.79</v>
          </cell>
          <cell r="AO44">
            <v>0</v>
          </cell>
          <cell r="AP44">
            <v>15652316.220000001</v>
          </cell>
          <cell r="AQ44">
            <v>141441.81</v>
          </cell>
          <cell r="AR44">
            <v>644211.94999999995</v>
          </cell>
          <cell r="AS44">
            <v>9207467.6899999995</v>
          </cell>
          <cell r="AT44">
            <v>3627701.44</v>
          </cell>
          <cell r="AU44">
            <v>135495.98000000001</v>
          </cell>
          <cell r="AV44">
            <v>0</v>
          </cell>
          <cell r="AW44">
            <v>539.63</v>
          </cell>
          <cell r="AX44">
            <v>0</v>
          </cell>
          <cell r="AY44">
            <v>-46321649.109999999</v>
          </cell>
          <cell r="AZ44">
            <v>51303288.609999999</v>
          </cell>
          <cell r="BA44">
            <v>2754822.82</v>
          </cell>
          <cell r="BB44">
            <v>9650.9</v>
          </cell>
          <cell r="BC44">
            <v>0</v>
          </cell>
          <cell r="BD44">
            <v>3811799.32</v>
          </cell>
          <cell r="BE44">
            <v>177.42</v>
          </cell>
          <cell r="BF44">
            <v>2064.58</v>
          </cell>
          <cell r="BG44">
            <v>13393.74</v>
          </cell>
          <cell r="BH44">
            <v>2445991.4700000002</v>
          </cell>
          <cell r="BI44">
            <v>7054.43</v>
          </cell>
          <cell r="BJ44">
            <v>2096.46</v>
          </cell>
          <cell r="BK44">
            <v>39129233.079999998</v>
          </cell>
          <cell r="BL44">
            <v>182636.11</v>
          </cell>
          <cell r="BM44">
            <v>2851873.42</v>
          </cell>
          <cell r="BN44">
            <v>32449559.399999999</v>
          </cell>
          <cell r="BO44">
            <v>1580388.2</v>
          </cell>
          <cell r="BP44">
            <v>0</v>
          </cell>
          <cell r="BQ44">
            <v>313812114.54000002</v>
          </cell>
          <cell r="BR44">
            <v>-217.86</v>
          </cell>
          <cell r="BS44">
            <v>245237.36</v>
          </cell>
          <cell r="BT44">
            <v>0</v>
          </cell>
          <cell r="BU44">
            <v>0</v>
          </cell>
          <cell r="BV44">
            <v>0</v>
          </cell>
          <cell r="BW44">
            <v>-313968856.56999999</v>
          </cell>
          <cell r="BX44">
            <v>0</v>
          </cell>
          <cell r="BY44">
            <v>0</v>
          </cell>
          <cell r="BZ44">
            <v>0</v>
          </cell>
          <cell r="CA44">
            <v>-313723837.06999999</v>
          </cell>
          <cell r="CB44">
            <v>88277.47</v>
          </cell>
          <cell r="CC44">
            <v>0</v>
          </cell>
        </row>
        <row r="45">
          <cell r="B45" t="str">
            <v>BA14600</v>
          </cell>
          <cell r="C45">
            <v>0</v>
          </cell>
          <cell r="D45">
            <v>64433413.899999999</v>
          </cell>
          <cell r="E45">
            <v>-73251423.909999996</v>
          </cell>
          <cell r="F45">
            <v>11262253.460000001</v>
          </cell>
          <cell r="G45">
            <v>20566635.02</v>
          </cell>
          <cell r="H45">
            <v>363357.49</v>
          </cell>
          <cell r="I45">
            <v>100.26</v>
          </cell>
          <cell r="J45">
            <v>555923.55000000005</v>
          </cell>
          <cell r="K45">
            <v>4771946.59</v>
          </cell>
          <cell r="L45">
            <v>94021.09</v>
          </cell>
          <cell r="M45">
            <v>93916.44</v>
          </cell>
          <cell r="N45">
            <v>11980149.310000001</v>
          </cell>
          <cell r="O45">
            <v>3838975.28</v>
          </cell>
          <cell r="P45">
            <v>579231.31000000006</v>
          </cell>
          <cell r="Q45">
            <v>79.180000000000007</v>
          </cell>
          <cell r="R45">
            <v>96313.15</v>
          </cell>
          <cell r="S45">
            <v>140.71</v>
          </cell>
          <cell r="T45">
            <v>828965.49</v>
          </cell>
          <cell r="U45">
            <v>425187.38</v>
          </cell>
          <cell r="V45">
            <v>37689.4</v>
          </cell>
          <cell r="W45">
            <v>76354372.879999995</v>
          </cell>
          <cell r="X45">
            <v>163014.76</v>
          </cell>
          <cell r="Y45">
            <v>-911541.18</v>
          </cell>
          <cell r="Z45">
            <v>0</v>
          </cell>
          <cell r="AA45">
            <v>0</v>
          </cell>
          <cell r="AB45">
            <v>651952.85</v>
          </cell>
          <cell r="AC45">
            <v>1551382.96</v>
          </cell>
          <cell r="AD45">
            <v>35537.620000000003</v>
          </cell>
          <cell r="AE45">
            <v>0</v>
          </cell>
          <cell r="AF45">
            <v>0</v>
          </cell>
          <cell r="AG45">
            <v>0</v>
          </cell>
          <cell r="AH45">
            <v>528.39</v>
          </cell>
          <cell r="AI45">
            <v>1866222</v>
          </cell>
          <cell r="AJ45">
            <v>994698.26</v>
          </cell>
          <cell r="AK45">
            <v>30838302.75</v>
          </cell>
          <cell r="AL45">
            <v>4017823.53</v>
          </cell>
          <cell r="AM45">
            <v>30541449.789999999</v>
          </cell>
          <cell r="AN45">
            <v>1311661.79</v>
          </cell>
          <cell r="AO45">
            <v>0</v>
          </cell>
          <cell r="AP45">
            <v>15652316.220000001</v>
          </cell>
          <cell r="AQ45">
            <v>141441.81</v>
          </cell>
          <cell r="AR45">
            <v>644211.94999999995</v>
          </cell>
          <cell r="AS45">
            <v>9207467.6899999995</v>
          </cell>
          <cell r="AT45">
            <v>3627701.44</v>
          </cell>
          <cell r="AU45">
            <v>135495.98000000001</v>
          </cell>
          <cell r="AV45">
            <v>0</v>
          </cell>
          <cell r="AW45">
            <v>539.63</v>
          </cell>
          <cell r="AX45">
            <v>0</v>
          </cell>
          <cell r="AY45">
            <v>-46321649.109999999</v>
          </cell>
          <cell r="AZ45">
            <v>51303288.609999999</v>
          </cell>
          <cell r="BA45">
            <v>2754822.82</v>
          </cell>
          <cell r="BB45">
            <v>9650.9</v>
          </cell>
          <cell r="BC45">
            <v>0</v>
          </cell>
          <cell r="BD45">
            <v>3811799.32</v>
          </cell>
          <cell r="BE45">
            <v>177.42</v>
          </cell>
          <cell r="BF45">
            <v>2064.58</v>
          </cell>
          <cell r="BG45">
            <v>13393.74</v>
          </cell>
          <cell r="BH45">
            <v>2445991.4700000002</v>
          </cell>
          <cell r="BI45">
            <v>7054.43</v>
          </cell>
          <cell r="BJ45">
            <v>2096.46</v>
          </cell>
          <cell r="BK45">
            <v>39129233.079999998</v>
          </cell>
          <cell r="BL45">
            <v>182636.11</v>
          </cell>
          <cell r="BM45">
            <v>2851873.42</v>
          </cell>
          <cell r="BN45">
            <v>32449559.399999999</v>
          </cell>
          <cell r="BO45">
            <v>1580388.2</v>
          </cell>
          <cell r="BP45">
            <v>0</v>
          </cell>
          <cell r="BQ45">
            <v>313723837.06999999</v>
          </cell>
          <cell r="BR45">
            <v>-217.86</v>
          </cell>
          <cell r="BS45">
            <v>245237.36</v>
          </cell>
          <cell r="BT45">
            <v>0</v>
          </cell>
          <cell r="BU45">
            <v>0</v>
          </cell>
          <cell r="BV45">
            <v>0</v>
          </cell>
          <cell r="BW45">
            <v>-313968856.56999999</v>
          </cell>
          <cell r="BX45">
            <v>0</v>
          </cell>
          <cell r="BY45">
            <v>0</v>
          </cell>
          <cell r="BZ45">
            <v>0</v>
          </cell>
          <cell r="CA45">
            <v>-313723837.06999999</v>
          </cell>
          <cell r="CB45">
            <v>0</v>
          </cell>
          <cell r="CC45">
            <v>0</v>
          </cell>
        </row>
        <row r="46">
          <cell r="B46" t="str">
            <v>BA14700</v>
          </cell>
          <cell r="C46">
            <v>0</v>
          </cell>
          <cell r="D46">
            <v>652114.14</v>
          </cell>
          <cell r="E46">
            <v>253941.68</v>
          </cell>
          <cell r="F46">
            <v>115116.95</v>
          </cell>
          <cell r="G46">
            <v>0</v>
          </cell>
          <cell r="H46">
            <v>0</v>
          </cell>
          <cell r="I46">
            <v>0</v>
          </cell>
          <cell r="J46">
            <v>14042.24</v>
          </cell>
          <cell r="K46">
            <v>494041.32</v>
          </cell>
          <cell r="L46">
            <v>13621.32</v>
          </cell>
          <cell r="M46">
            <v>34384.959999999999</v>
          </cell>
          <cell r="N46">
            <v>135715.41</v>
          </cell>
          <cell r="O46">
            <v>109268.28</v>
          </cell>
          <cell r="P46">
            <v>280543.43</v>
          </cell>
          <cell r="Q46">
            <v>0</v>
          </cell>
          <cell r="R46">
            <v>649.74</v>
          </cell>
          <cell r="S46">
            <v>0</v>
          </cell>
          <cell r="T46">
            <v>16756.89</v>
          </cell>
          <cell r="U46">
            <v>0</v>
          </cell>
          <cell r="V46">
            <v>16491.78</v>
          </cell>
          <cell r="W46">
            <v>0</v>
          </cell>
          <cell r="X46">
            <v>60669.91</v>
          </cell>
          <cell r="Y46">
            <v>135595.74</v>
          </cell>
          <cell r="Z46">
            <v>0</v>
          </cell>
          <cell r="AA46">
            <v>-2248420.81</v>
          </cell>
          <cell r="AB46">
            <v>3744.49</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88277.47</v>
          </cell>
          <cell r="BR46">
            <v>0</v>
          </cell>
          <cell r="BS46">
            <v>0</v>
          </cell>
          <cell r="BT46">
            <v>0</v>
          </cell>
          <cell r="BU46">
            <v>0</v>
          </cell>
          <cell r="BV46">
            <v>0</v>
          </cell>
          <cell r="BW46">
            <v>0</v>
          </cell>
          <cell r="BX46">
            <v>0</v>
          </cell>
          <cell r="BY46">
            <v>0</v>
          </cell>
          <cell r="BZ46">
            <v>0</v>
          </cell>
          <cell r="CA46">
            <v>0</v>
          </cell>
          <cell r="CB46">
            <v>88277.47</v>
          </cell>
          <cell r="CC46">
            <v>0</v>
          </cell>
        </row>
        <row r="47">
          <cell r="B47" t="str">
            <v>BA14800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row>
        <row r="48">
          <cell r="B48" t="str">
            <v>BA14900</v>
          </cell>
          <cell r="C48">
            <v>0</v>
          </cell>
          <cell r="D48">
            <v>1995668.73</v>
          </cell>
          <cell r="E48">
            <v>13299.66</v>
          </cell>
          <cell r="F48">
            <v>2397.16</v>
          </cell>
          <cell r="G48">
            <v>0</v>
          </cell>
          <cell r="H48">
            <v>0</v>
          </cell>
          <cell r="I48">
            <v>0</v>
          </cell>
          <cell r="J48">
            <v>0</v>
          </cell>
          <cell r="K48">
            <v>13966.01</v>
          </cell>
          <cell r="L48">
            <v>18126.02</v>
          </cell>
          <cell r="M48">
            <v>105.35</v>
          </cell>
          <cell r="N48">
            <v>223913.63</v>
          </cell>
          <cell r="O48">
            <v>3810.86</v>
          </cell>
          <cell r="P48">
            <v>3349.51</v>
          </cell>
          <cell r="Q48">
            <v>0</v>
          </cell>
          <cell r="R48">
            <v>0</v>
          </cell>
          <cell r="S48">
            <v>0</v>
          </cell>
          <cell r="T48">
            <v>284.38</v>
          </cell>
          <cell r="U48">
            <v>0</v>
          </cell>
          <cell r="V48">
            <v>11804.08</v>
          </cell>
          <cell r="W48">
            <v>0</v>
          </cell>
          <cell r="X48">
            <v>461.61</v>
          </cell>
          <cell r="Y48">
            <v>338.18</v>
          </cell>
          <cell r="Z48">
            <v>0</v>
          </cell>
          <cell r="AA48">
            <v>0</v>
          </cell>
          <cell r="AB48">
            <v>1121351.77</v>
          </cell>
          <cell r="AC48">
            <v>0</v>
          </cell>
          <cell r="AD48">
            <v>24971.78</v>
          </cell>
          <cell r="AE48">
            <v>315.06</v>
          </cell>
          <cell r="AF48">
            <v>443320.22</v>
          </cell>
          <cell r="AG48">
            <v>52109.99</v>
          </cell>
          <cell r="AH48">
            <v>5001.84</v>
          </cell>
          <cell r="AI48">
            <v>21200.799999999999</v>
          </cell>
          <cell r="AJ48">
            <v>0</v>
          </cell>
          <cell r="AK48">
            <v>14580.04</v>
          </cell>
          <cell r="AL48">
            <v>8596.3700000000008</v>
          </cell>
          <cell r="AM48">
            <v>1030661.48</v>
          </cell>
          <cell r="AN48">
            <v>2665.9</v>
          </cell>
          <cell r="AO48">
            <v>0</v>
          </cell>
          <cell r="AP48">
            <v>17417.669999999998</v>
          </cell>
          <cell r="AQ48">
            <v>0</v>
          </cell>
          <cell r="AR48">
            <v>230.7</v>
          </cell>
          <cell r="AS48">
            <v>72583.570000000007</v>
          </cell>
          <cell r="AT48">
            <v>387388.46</v>
          </cell>
          <cell r="AU48">
            <v>0</v>
          </cell>
          <cell r="AV48">
            <v>0</v>
          </cell>
          <cell r="AW48">
            <v>0</v>
          </cell>
          <cell r="AX48">
            <v>0</v>
          </cell>
          <cell r="AY48">
            <v>-1260.96</v>
          </cell>
          <cell r="AZ48">
            <v>11479.4</v>
          </cell>
          <cell r="BA48">
            <v>0</v>
          </cell>
          <cell r="BB48">
            <v>1710.16</v>
          </cell>
          <cell r="BC48">
            <v>40.76</v>
          </cell>
          <cell r="BD48">
            <v>72.2</v>
          </cell>
          <cell r="BE48">
            <v>4921.3500000000004</v>
          </cell>
          <cell r="BF48">
            <v>4678.71</v>
          </cell>
          <cell r="BG48">
            <v>962.14</v>
          </cell>
          <cell r="BH48">
            <v>0</v>
          </cell>
          <cell r="BI48">
            <v>459.45</v>
          </cell>
          <cell r="BJ48">
            <v>47.48</v>
          </cell>
          <cell r="BK48">
            <v>0</v>
          </cell>
          <cell r="BL48">
            <v>31900.05</v>
          </cell>
          <cell r="BM48">
            <v>4440.67</v>
          </cell>
          <cell r="BN48">
            <v>1110.79</v>
          </cell>
          <cell r="BO48">
            <v>186580.32</v>
          </cell>
          <cell r="BP48">
            <v>0</v>
          </cell>
          <cell r="BQ48">
            <v>5737063.3499999996</v>
          </cell>
          <cell r="BR48">
            <v>0</v>
          </cell>
          <cell r="BS48">
            <v>218032.87</v>
          </cell>
          <cell r="BT48">
            <v>0</v>
          </cell>
          <cell r="BU48">
            <v>0</v>
          </cell>
          <cell r="BV48">
            <v>0</v>
          </cell>
          <cell r="BW48">
            <v>170882.97</v>
          </cell>
          <cell r="BX48">
            <v>0</v>
          </cell>
          <cell r="BY48">
            <v>0</v>
          </cell>
          <cell r="BZ48">
            <v>0</v>
          </cell>
          <cell r="CA48">
            <v>388915.84</v>
          </cell>
          <cell r="CB48">
            <v>6125979.1900000004</v>
          </cell>
          <cell r="CC48">
            <v>0</v>
          </cell>
        </row>
        <row r="49">
          <cell r="B49" t="str">
            <v>BA14910</v>
          </cell>
          <cell r="C49">
            <v>0</v>
          </cell>
          <cell r="D49">
            <v>2588266.9900000002</v>
          </cell>
          <cell r="E49">
            <v>8110.7</v>
          </cell>
          <cell r="F49">
            <v>5162.32</v>
          </cell>
          <cell r="G49">
            <v>0</v>
          </cell>
          <cell r="H49">
            <v>0</v>
          </cell>
          <cell r="I49">
            <v>0</v>
          </cell>
          <cell r="J49">
            <v>67.39</v>
          </cell>
          <cell r="K49">
            <v>49943.86</v>
          </cell>
          <cell r="L49">
            <v>0</v>
          </cell>
          <cell r="M49">
            <v>2543.44</v>
          </cell>
          <cell r="N49">
            <v>10865.86</v>
          </cell>
          <cell r="O49">
            <v>11327.11</v>
          </cell>
          <cell r="P49">
            <v>22224.78</v>
          </cell>
          <cell r="Q49">
            <v>0</v>
          </cell>
          <cell r="R49">
            <v>0</v>
          </cell>
          <cell r="S49">
            <v>0</v>
          </cell>
          <cell r="T49">
            <v>934.37</v>
          </cell>
          <cell r="U49">
            <v>0</v>
          </cell>
          <cell r="V49">
            <v>600.20000000000005</v>
          </cell>
          <cell r="W49">
            <v>1273890.31</v>
          </cell>
          <cell r="X49">
            <v>6854.64</v>
          </cell>
          <cell r="Y49">
            <v>3153.26</v>
          </cell>
          <cell r="Z49">
            <v>0</v>
          </cell>
          <cell r="AA49">
            <v>0</v>
          </cell>
          <cell r="AB49">
            <v>1451.19</v>
          </cell>
          <cell r="AC49">
            <v>124199.45</v>
          </cell>
          <cell r="AD49">
            <v>0</v>
          </cell>
          <cell r="AE49">
            <v>0</v>
          </cell>
          <cell r="AF49">
            <v>1605.28</v>
          </cell>
          <cell r="AG49">
            <v>170.3</v>
          </cell>
          <cell r="AH49">
            <v>289.91000000000003</v>
          </cell>
          <cell r="AI49">
            <v>0</v>
          </cell>
          <cell r="AJ49">
            <v>0</v>
          </cell>
          <cell r="AK49">
            <v>0</v>
          </cell>
          <cell r="AL49">
            <v>0</v>
          </cell>
          <cell r="AM49">
            <v>0</v>
          </cell>
          <cell r="AN49">
            <v>0</v>
          </cell>
          <cell r="AO49">
            <v>0</v>
          </cell>
          <cell r="AP49">
            <v>39609.21</v>
          </cell>
          <cell r="AQ49">
            <v>0</v>
          </cell>
          <cell r="AR49">
            <v>0</v>
          </cell>
          <cell r="AS49">
            <v>310</v>
          </cell>
          <cell r="AT49">
            <v>0</v>
          </cell>
          <cell r="AU49">
            <v>0</v>
          </cell>
          <cell r="AV49">
            <v>0</v>
          </cell>
          <cell r="AW49">
            <v>1629</v>
          </cell>
          <cell r="AX49">
            <v>0</v>
          </cell>
          <cell r="AY49">
            <v>-115797727.23999999</v>
          </cell>
          <cell r="AZ49">
            <v>110618561.14</v>
          </cell>
          <cell r="BA49">
            <v>0</v>
          </cell>
          <cell r="BB49">
            <v>916329.93</v>
          </cell>
          <cell r="BC49">
            <v>500</v>
          </cell>
          <cell r="BD49">
            <v>0</v>
          </cell>
          <cell r="BE49">
            <v>165537.96</v>
          </cell>
          <cell r="BF49">
            <v>766549.31</v>
          </cell>
          <cell r="BG49">
            <v>1150</v>
          </cell>
          <cell r="BH49">
            <v>0</v>
          </cell>
          <cell r="BI49">
            <v>3381910.97</v>
          </cell>
          <cell r="BJ49">
            <v>24357.26</v>
          </cell>
          <cell r="BK49">
            <v>0</v>
          </cell>
          <cell r="BL49">
            <v>0</v>
          </cell>
          <cell r="BM49">
            <v>0</v>
          </cell>
          <cell r="BN49">
            <v>0</v>
          </cell>
          <cell r="BO49">
            <v>0</v>
          </cell>
          <cell r="BP49">
            <v>0</v>
          </cell>
          <cell r="BQ49">
            <v>4230378.9000000004</v>
          </cell>
          <cell r="BR49">
            <v>0</v>
          </cell>
          <cell r="BS49">
            <v>0</v>
          </cell>
          <cell r="BT49">
            <v>0</v>
          </cell>
          <cell r="BU49">
            <v>0</v>
          </cell>
          <cell r="BV49">
            <v>0</v>
          </cell>
          <cell r="BW49">
            <v>0</v>
          </cell>
          <cell r="BX49">
            <v>0</v>
          </cell>
          <cell r="BY49">
            <v>0</v>
          </cell>
          <cell r="BZ49">
            <v>0</v>
          </cell>
          <cell r="CA49">
            <v>0</v>
          </cell>
          <cell r="CB49">
            <v>4230378.9000000004</v>
          </cell>
          <cell r="CC49">
            <v>0</v>
          </cell>
        </row>
        <row r="50">
          <cell r="B50" t="str">
            <v>BA15000</v>
          </cell>
          <cell r="C50">
            <v>0</v>
          </cell>
          <cell r="D50">
            <v>4242586.41</v>
          </cell>
          <cell r="E50">
            <v>9810.56</v>
          </cell>
          <cell r="F50">
            <v>13525.51</v>
          </cell>
          <cell r="G50">
            <v>0</v>
          </cell>
          <cell r="H50">
            <v>0</v>
          </cell>
          <cell r="I50">
            <v>0</v>
          </cell>
          <cell r="J50">
            <v>0</v>
          </cell>
          <cell r="K50">
            <v>1065</v>
          </cell>
          <cell r="L50">
            <v>3483.8</v>
          </cell>
          <cell r="M50">
            <v>0</v>
          </cell>
          <cell r="N50">
            <v>0</v>
          </cell>
          <cell r="O50">
            <v>573</v>
          </cell>
          <cell r="P50">
            <v>595.9</v>
          </cell>
          <cell r="Q50">
            <v>0</v>
          </cell>
          <cell r="R50">
            <v>0</v>
          </cell>
          <cell r="S50">
            <v>0</v>
          </cell>
          <cell r="T50">
            <v>0</v>
          </cell>
          <cell r="U50">
            <v>0</v>
          </cell>
          <cell r="V50">
            <v>71445.37</v>
          </cell>
          <cell r="W50">
            <v>0</v>
          </cell>
          <cell r="X50">
            <v>1464.84</v>
          </cell>
          <cell r="Y50">
            <v>0</v>
          </cell>
          <cell r="Z50">
            <v>0</v>
          </cell>
          <cell r="AA50">
            <v>54492.29</v>
          </cell>
          <cell r="AB50">
            <v>167197.12</v>
          </cell>
          <cell r="AC50">
            <v>15041</v>
          </cell>
          <cell r="AD50">
            <v>0</v>
          </cell>
          <cell r="AE50">
            <v>0</v>
          </cell>
          <cell r="AF50">
            <v>882.98</v>
          </cell>
          <cell r="AG50">
            <v>8095.78</v>
          </cell>
          <cell r="AH50">
            <v>520</v>
          </cell>
          <cell r="AI50">
            <v>525727.25</v>
          </cell>
          <cell r="AJ50">
            <v>0</v>
          </cell>
          <cell r="AK50">
            <v>314042.28000000003</v>
          </cell>
          <cell r="AL50">
            <v>8780.41</v>
          </cell>
          <cell r="AM50">
            <v>588271.56999999995</v>
          </cell>
          <cell r="AN50">
            <v>0</v>
          </cell>
          <cell r="AO50">
            <v>0</v>
          </cell>
          <cell r="AP50">
            <v>28752.71</v>
          </cell>
          <cell r="AQ50">
            <v>0</v>
          </cell>
          <cell r="AR50">
            <v>0</v>
          </cell>
          <cell r="AS50">
            <v>2130.3200000000002</v>
          </cell>
          <cell r="AT50">
            <v>370248.35</v>
          </cell>
          <cell r="AU50">
            <v>66206.83</v>
          </cell>
          <cell r="AV50">
            <v>0</v>
          </cell>
          <cell r="AW50">
            <v>33299.19</v>
          </cell>
          <cell r="AX50">
            <v>5.83</v>
          </cell>
          <cell r="AY50">
            <v>-367479.96</v>
          </cell>
          <cell r="AZ50">
            <v>30367.14</v>
          </cell>
          <cell r="BA50">
            <v>0</v>
          </cell>
          <cell r="BB50">
            <v>680</v>
          </cell>
          <cell r="BC50">
            <v>1925.78</v>
          </cell>
          <cell r="BD50">
            <v>0</v>
          </cell>
          <cell r="BE50">
            <v>0</v>
          </cell>
          <cell r="BF50">
            <v>0</v>
          </cell>
          <cell r="BG50">
            <v>413.77</v>
          </cell>
          <cell r="BH50">
            <v>0</v>
          </cell>
          <cell r="BI50">
            <v>0</v>
          </cell>
          <cell r="BJ50">
            <v>0</v>
          </cell>
          <cell r="BK50">
            <v>0</v>
          </cell>
          <cell r="BL50">
            <v>0</v>
          </cell>
          <cell r="BM50">
            <v>0</v>
          </cell>
          <cell r="BN50">
            <v>0</v>
          </cell>
          <cell r="BO50">
            <v>193728.09</v>
          </cell>
          <cell r="BP50">
            <v>0</v>
          </cell>
          <cell r="BQ50">
            <v>6387879.1200000001</v>
          </cell>
          <cell r="BR50">
            <v>0</v>
          </cell>
          <cell r="BS50">
            <v>0</v>
          </cell>
          <cell r="BT50">
            <v>0</v>
          </cell>
          <cell r="BU50">
            <v>0</v>
          </cell>
          <cell r="BV50">
            <v>0</v>
          </cell>
          <cell r="BW50">
            <v>-78249.73</v>
          </cell>
          <cell r="BX50">
            <v>0</v>
          </cell>
          <cell r="BY50">
            <v>0</v>
          </cell>
          <cell r="BZ50">
            <v>0</v>
          </cell>
          <cell r="CA50">
            <v>-78249.73</v>
          </cell>
          <cell r="CB50">
            <v>6309629.3899999997</v>
          </cell>
          <cell r="CC50">
            <v>0</v>
          </cell>
        </row>
        <row r="51">
          <cell r="B51" t="str">
            <v>BA15100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row>
        <row r="52">
          <cell r="B52" t="str">
            <v>BA15200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row>
        <row r="53">
          <cell r="B53" t="str">
            <v>BA15300</v>
          </cell>
          <cell r="C53">
            <v>0</v>
          </cell>
          <cell r="D53">
            <v>1188787.8400000001</v>
          </cell>
          <cell r="E53">
            <v>0</v>
          </cell>
          <cell r="F53">
            <v>38723.440000000002</v>
          </cell>
          <cell r="G53">
            <v>1557.46</v>
          </cell>
          <cell r="H53">
            <v>1215.8</v>
          </cell>
          <cell r="I53">
            <v>0</v>
          </cell>
          <cell r="J53">
            <v>0</v>
          </cell>
          <cell r="K53">
            <v>0</v>
          </cell>
          <cell r="L53">
            <v>6694.07</v>
          </cell>
          <cell r="M53">
            <v>0</v>
          </cell>
          <cell r="N53">
            <v>263075</v>
          </cell>
          <cell r="O53">
            <v>0</v>
          </cell>
          <cell r="P53">
            <v>0</v>
          </cell>
          <cell r="Q53">
            <v>0</v>
          </cell>
          <cell r="R53">
            <v>0</v>
          </cell>
          <cell r="S53">
            <v>0</v>
          </cell>
          <cell r="T53">
            <v>0</v>
          </cell>
          <cell r="U53">
            <v>16598</v>
          </cell>
          <cell r="V53">
            <v>0</v>
          </cell>
          <cell r="W53">
            <v>12693.1</v>
          </cell>
          <cell r="X53">
            <v>1093.4000000000001</v>
          </cell>
          <cell r="Y53">
            <v>0</v>
          </cell>
          <cell r="Z53">
            <v>0</v>
          </cell>
          <cell r="AA53">
            <v>0</v>
          </cell>
          <cell r="AB53">
            <v>0</v>
          </cell>
          <cell r="AC53">
            <v>65214.57</v>
          </cell>
          <cell r="AD53">
            <v>0</v>
          </cell>
          <cell r="AE53">
            <v>0</v>
          </cell>
          <cell r="AF53">
            <v>7870</v>
          </cell>
          <cell r="AG53">
            <v>22942.799999999999</v>
          </cell>
          <cell r="AH53">
            <v>10956</v>
          </cell>
          <cell r="AI53">
            <v>0</v>
          </cell>
          <cell r="AJ53">
            <v>0</v>
          </cell>
          <cell r="AK53">
            <v>8142.53</v>
          </cell>
          <cell r="AL53">
            <v>0</v>
          </cell>
          <cell r="AM53">
            <v>6292.43</v>
          </cell>
          <cell r="AN53">
            <v>0</v>
          </cell>
          <cell r="AO53">
            <v>0</v>
          </cell>
          <cell r="AP53">
            <v>24660</v>
          </cell>
          <cell r="AQ53">
            <v>0</v>
          </cell>
          <cell r="AR53">
            <v>0</v>
          </cell>
          <cell r="AS53">
            <v>11197</v>
          </cell>
          <cell r="AT53">
            <v>0</v>
          </cell>
          <cell r="AU53">
            <v>7004.04</v>
          </cell>
          <cell r="AV53">
            <v>0</v>
          </cell>
          <cell r="AW53">
            <v>0</v>
          </cell>
          <cell r="AX53">
            <v>7572</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13819.03</v>
          </cell>
          <cell r="BN53">
            <v>1150681.56</v>
          </cell>
          <cell r="BO53">
            <v>0</v>
          </cell>
          <cell r="BP53">
            <v>95723.02</v>
          </cell>
          <cell r="BQ53">
            <v>2962513.09</v>
          </cell>
          <cell r="BR53">
            <v>0</v>
          </cell>
          <cell r="BS53">
            <v>0</v>
          </cell>
          <cell r="BT53">
            <v>0</v>
          </cell>
          <cell r="BU53">
            <v>0</v>
          </cell>
          <cell r="BV53">
            <v>0</v>
          </cell>
          <cell r="BW53">
            <v>0</v>
          </cell>
          <cell r="BX53">
            <v>0</v>
          </cell>
          <cell r="BY53">
            <v>0</v>
          </cell>
          <cell r="BZ53">
            <v>0</v>
          </cell>
          <cell r="CA53">
            <v>0</v>
          </cell>
          <cell r="CB53">
            <v>2962513.09</v>
          </cell>
          <cell r="CC53">
            <v>0</v>
          </cell>
        </row>
        <row r="54">
          <cell r="B54" t="str">
            <v>BA15400</v>
          </cell>
          <cell r="C54">
            <v>0</v>
          </cell>
          <cell r="D54">
            <v>15370713.619999999</v>
          </cell>
          <cell r="E54">
            <v>0</v>
          </cell>
          <cell r="F54">
            <v>0</v>
          </cell>
          <cell r="G54">
            <v>0</v>
          </cell>
          <cell r="H54">
            <v>0</v>
          </cell>
          <cell r="I54">
            <v>821.46</v>
          </cell>
          <cell r="J54">
            <v>0</v>
          </cell>
          <cell r="K54">
            <v>0</v>
          </cell>
          <cell r="L54">
            <v>0</v>
          </cell>
          <cell r="M54">
            <v>0</v>
          </cell>
          <cell r="N54">
            <v>0</v>
          </cell>
          <cell r="O54">
            <v>0</v>
          </cell>
          <cell r="P54">
            <v>0</v>
          </cell>
          <cell r="Q54">
            <v>0</v>
          </cell>
          <cell r="R54">
            <v>0</v>
          </cell>
          <cell r="S54">
            <v>0</v>
          </cell>
          <cell r="T54">
            <v>1650.06</v>
          </cell>
          <cell r="U54">
            <v>0</v>
          </cell>
          <cell r="V54">
            <v>668991.87</v>
          </cell>
          <cell r="W54">
            <v>0</v>
          </cell>
          <cell r="X54">
            <v>0</v>
          </cell>
          <cell r="Y54">
            <v>0</v>
          </cell>
          <cell r="Z54">
            <v>22107.39</v>
          </cell>
          <cell r="AA54">
            <v>0</v>
          </cell>
          <cell r="AB54">
            <v>2906687.53</v>
          </cell>
          <cell r="AC54">
            <v>41333.120000000003</v>
          </cell>
          <cell r="AD54">
            <v>497434.56</v>
          </cell>
          <cell r="AE54">
            <v>187994.72</v>
          </cell>
          <cell r="AF54">
            <v>1086245.9099999999</v>
          </cell>
          <cell r="AG54">
            <v>892818.33</v>
          </cell>
          <cell r="AH54">
            <v>244964.06</v>
          </cell>
          <cell r="AI54">
            <v>0</v>
          </cell>
          <cell r="AJ54">
            <v>0</v>
          </cell>
          <cell r="AK54">
            <v>3969636.59</v>
          </cell>
          <cell r="AL54">
            <v>61978.86</v>
          </cell>
          <cell r="AM54">
            <v>183255.03</v>
          </cell>
          <cell r="AN54">
            <v>-0.55000000000000004</v>
          </cell>
          <cell r="AO54">
            <v>0</v>
          </cell>
          <cell r="AP54">
            <v>8811432.4700000007</v>
          </cell>
          <cell r="AQ54">
            <v>1337691.1499999999</v>
          </cell>
          <cell r="AR54">
            <v>35880.18</v>
          </cell>
          <cell r="AS54">
            <v>678669.05</v>
          </cell>
          <cell r="AT54">
            <v>534799.43000000005</v>
          </cell>
          <cell r="AU54">
            <v>178966.64</v>
          </cell>
          <cell r="AV54">
            <v>81028.740000000005</v>
          </cell>
          <cell r="AW54">
            <v>1125848.1000000001</v>
          </cell>
          <cell r="AX54">
            <v>227588.63</v>
          </cell>
          <cell r="AY54">
            <v>-73.61</v>
          </cell>
          <cell r="AZ54">
            <v>3473319.53</v>
          </cell>
          <cell r="BA54">
            <v>0</v>
          </cell>
          <cell r="BB54">
            <v>35947.800000000003</v>
          </cell>
          <cell r="BC54">
            <v>1034.49</v>
          </cell>
          <cell r="BD54">
            <v>0</v>
          </cell>
          <cell r="BE54">
            <v>25559.35</v>
          </cell>
          <cell r="BF54">
            <v>34443.870000000003</v>
          </cell>
          <cell r="BG54">
            <v>89294.11</v>
          </cell>
          <cell r="BH54">
            <v>0</v>
          </cell>
          <cell r="BI54">
            <v>1959.03</v>
          </cell>
          <cell r="BJ54">
            <v>0</v>
          </cell>
          <cell r="BK54">
            <v>4780880.08</v>
          </cell>
          <cell r="BL54">
            <v>7181.44</v>
          </cell>
          <cell r="BM54">
            <v>753923.65</v>
          </cell>
          <cell r="BN54">
            <v>300654.40999999997</v>
          </cell>
          <cell r="BO54">
            <v>6570405.5599999996</v>
          </cell>
          <cell r="BP54">
            <v>0</v>
          </cell>
          <cell r="BQ54">
            <v>55223066.659999996</v>
          </cell>
          <cell r="BR54">
            <v>0</v>
          </cell>
          <cell r="BS54">
            <v>0</v>
          </cell>
          <cell r="BT54">
            <v>0</v>
          </cell>
          <cell r="BU54">
            <v>0</v>
          </cell>
          <cell r="BV54">
            <v>0</v>
          </cell>
          <cell r="BW54">
            <v>0</v>
          </cell>
          <cell r="BX54">
            <v>0</v>
          </cell>
          <cell r="BY54">
            <v>0</v>
          </cell>
          <cell r="BZ54">
            <v>0</v>
          </cell>
          <cell r="CA54">
            <v>0</v>
          </cell>
          <cell r="CB54">
            <v>55223066.659999996</v>
          </cell>
          <cell r="CC54">
            <v>0</v>
          </cell>
        </row>
        <row r="55">
          <cell r="B55" t="str">
            <v>BA16000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174578.73</v>
          </cell>
          <cell r="AB55">
            <v>0</v>
          </cell>
          <cell r="AC55">
            <v>0</v>
          </cell>
          <cell r="AD55">
            <v>0</v>
          </cell>
          <cell r="AE55">
            <v>0</v>
          </cell>
          <cell r="AF55">
            <v>0</v>
          </cell>
          <cell r="AG55">
            <v>0</v>
          </cell>
          <cell r="AH55">
            <v>0</v>
          </cell>
          <cell r="AI55">
            <v>0</v>
          </cell>
          <cell r="AJ55">
            <v>0</v>
          </cell>
          <cell r="AK55">
            <v>0</v>
          </cell>
          <cell r="AL55">
            <v>0</v>
          </cell>
          <cell r="AM55">
            <v>0</v>
          </cell>
          <cell r="AN55">
            <v>0</v>
          </cell>
          <cell r="AO55">
            <v>53928.17</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228506.9</v>
          </cell>
          <cell r="BR55">
            <v>0</v>
          </cell>
          <cell r="BS55">
            <v>0</v>
          </cell>
          <cell r="BT55">
            <v>0</v>
          </cell>
          <cell r="BU55">
            <v>0</v>
          </cell>
          <cell r="BV55">
            <v>0</v>
          </cell>
          <cell r="BW55">
            <v>0</v>
          </cell>
          <cell r="BX55">
            <v>0</v>
          </cell>
          <cell r="BY55">
            <v>0</v>
          </cell>
          <cell r="BZ55">
            <v>0</v>
          </cell>
          <cell r="CA55">
            <v>0</v>
          </cell>
          <cell r="CB55">
            <v>228506.9</v>
          </cell>
          <cell r="CC55">
            <v>0</v>
          </cell>
        </row>
        <row r="56">
          <cell r="B56" t="str">
            <v>BA17000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B57" t="str">
            <v>BA18000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B58" t="str">
            <v>BA19000</v>
          </cell>
          <cell r="C58">
            <v>0</v>
          </cell>
          <cell r="D58">
            <v>1999278262.9400001</v>
          </cell>
          <cell r="E58">
            <v>29976326.600000001</v>
          </cell>
          <cell r="F58">
            <v>31804648.420000002</v>
          </cell>
          <cell r="G58">
            <v>65184091.5</v>
          </cell>
          <cell r="H58">
            <v>367602.61</v>
          </cell>
          <cell r="I58">
            <v>921.72</v>
          </cell>
          <cell r="J58">
            <v>3768052.69</v>
          </cell>
          <cell r="K58">
            <v>57310676.939999998</v>
          </cell>
          <cell r="L58">
            <v>6433107.6299999999</v>
          </cell>
          <cell r="M58">
            <v>9289847.0500000007</v>
          </cell>
          <cell r="N58">
            <v>23056400.629999999</v>
          </cell>
          <cell r="O58">
            <v>16418084.310000001</v>
          </cell>
          <cell r="P58">
            <v>15069033.43</v>
          </cell>
          <cell r="Q58">
            <v>79.180000000000007</v>
          </cell>
          <cell r="R58">
            <v>207821.6</v>
          </cell>
          <cell r="S58">
            <v>140.71</v>
          </cell>
          <cell r="T58">
            <v>2585031.9500000002</v>
          </cell>
          <cell r="U58">
            <v>442596.7</v>
          </cell>
          <cell r="V58">
            <v>1185638.22</v>
          </cell>
          <cell r="W58">
            <v>88311663.569999993</v>
          </cell>
          <cell r="X58">
            <v>7915387.9699999997</v>
          </cell>
          <cell r="Y58">
            <v>5089783.6100000003</v>
          </cell>
          <cell r="Z58">
            <v>22107.39</v>
          </cell>
          <cell r="AA58">
            <v>9097813.4399999995</v>
          </cell>
          <cell r="AB58">
            <v>32749862.649999999</v>
          </cell>
          <cell r="AC58">
            <v>5709766.4299999997</v>
          </cell>
          <cell r="AD58">
            <v>694682.4</v>
          </cell>
          <cell r="AE58">
            <v>418378.43</v>
          </cell>
          <cell r="AF58">
            <v>2067735.77</v>
          </cell>
          <cell r="AG58">
            <v>1212920.6399999999</v>
          </cell>
          <cell r="AH58">
            <v>311874.2</v>
          </cell>
          <cell r="AI58">
            <v>2413150.0499999998</v>
          </cell>
          <cell r="AJ58">
            <v>994698.26</v>
          </cell>
          <cell r="AK58">
            <v>345997060.05000001</v>
          </cell>
          <cell r="AL58">
            <v>14876532.98</v>
          </cell>
          <cell r="AM58">
            <v>310118896.48000002</v>
          </cell>
          <cell r="AN58">
            <v>2790085.6</v>
          </cell>
          <cell r="AO58">
            <v>1442232.08</v>
          </cell>
          <cell r="AP58">
            <v>91759885.469999999</v>
          </cell>
          <cell r="AQ58">
            <v>3011228.92</v>
          </cell>
          <cell r="AR58">
            <v>799733.24</v>
          </cell>
          <cell r="AS58">
            <v>16946470.960000001</v>
          </cell>
          <cell r="AT58">
            <v>5233961.16</v>
          </cell>
          <cell r="AU58">
            <v>1113077.43</v>
          </cell>
          <cell r="AV58">
            <v>81028.740000000005</v>
          </cell>
          <cell r="AW58">
            <v>5451086.8700000001</v>
          </cell>
          <cell r="AX58">
            <v>243261.9</v>
          </cell>
          <cell r="AY58">
            <v>81452333.700000003</v>
          </cell>
          <cell r="AZ58">
            <v>317506974.38</v>
          </cell>
          <cell r="BA58">
            <v>20270185.27</v>
          </cell>
          <cell r="BB58">
            <v>2864204.56</v>
          </cell>
          <cell r="BC58">
            <v>3106787.23</v>
          </cell>
          <cell r="BD58">
            <v>21988440.039999999</v>
          </cell>
          <cell r="BE58">
            <v>3056119.91</v>
          </cell>
          <cell r="BF58">
            <v>1832677.6</v>
          </cell>
          <cell r="BG58">
            <v>1004971</v>
          </cell>
          <cell r="BH58">
            <v>19052749.640000001</v>
          </cell>
          <cell r="BI58">
            <v>4578945.5999999996</v>
          </cell>
          <cell r="BJ58">
            <v>26501.200000000001</v>
          </cell>
          <cell r="BK58">
            <v>83599502.090000004</v>
          </cell>
          <cell r="BL58">
            <v>7172799.8600000003</v>
          </cell>
          <cell r="BM58">
            <v>8658347.3900000006</v>
          </cell>
          <cell r="BN58">
            <v>67540228.030000001</v>
          </cell>
          <cell r="BO58">
            <v>62548271.399999999</v>
          </cell>
          <cell r="BP58">
            <v>-83270181.709999993</v>
          </cell>
          <cell r="BQ58">
            <v>3842242588.71</v>
          </cell>
          <cell r="BR58">
            <v>56471812.100000001</v>
          </cell>
          <cell r="BS58">
            <v>-793828170.97000003</v>
          </cell>
          <cell r="BT58">
            <v>0</v>
          </cell>
          <cell r="BU58">
            <v>0</v>
          </cell>
          <cell r="BV58">
            <v>0</v>
          </cell>
          <cell r="BW58">
            <v>-1024775808.61</v>
          </cell>
          <cell r="BX58">
            <v>-5925449.3799999999</v>
          </cell>
          <cell r="BY58">
            <v>0</v>
          </cell>
          <cell r="BZ58">
            <v>72943058.040000007</v>
          </cell>
          <cell r="CA58">
            <v>-1695114558.8199999</v>
          </cell>
          <cell r="CB58">
            <v>2147128029.8900001</v>
          </cell>
          <cell r="CC58">
            <v>0</v>
          </cell>
        </row>
        <row r="59">
          <cell r="B59" t="str">
            <v>BP10000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row>
        <row r="60">
          <cell r="B60" t="str">
            <v>BP11000</v>
          </cell>
          <cell r="C60">
            <v>0</v>
          </cell>
          <cell r="D60">
            <v>618598758.88</v>
          </cell>
          <cell r="E60">
            <v>12766304.58</v>
          </cell>
          <cell r="F60">
            <v>24691371.859999999</v>
          </cell>
          <cell r="G60">
            <v>65174091.5</v>
          </cell>
          <cell r="H60">
            <v>360068.23</v>
          </cell>
          <cell r="I60">
            <v>-301400.43</v>
          </cell>
          <cell r="J60">
            <v>3428631.69</v>
          </cell>
          <cell r="K60">
            <v>42892410.590000004</v>
          </cell>
          <cell r="L60">
            <v>-935501.28</v>
          </cell>
          <cell r="M60">
            <v>74226.92</v>
          </cell>
          <cell r="N60">
            <v>19480825.969999999</v>
          </cell>
          <cell r="O60">
            <v>10058946.539999999</v>
          </cell>
          <cell r="P60">
            <v>5478866.5899999999</v>
          </cell>
          <cell r="Q60">
            <v>29.02</v>
          </cell>
          <cell r="R60">
            <v>170337.88</v>
          </cell>
          <cell r="S60">
            <v>0</v>
          </cell>
          <cell r="T60">
            <v>1663504.31</v>
          </cell>
          <cell r="U60">
            <v>426204.46</v>
          </cell>
          <cell r="V60">
            <v>804735.68</v>
          </cell>
          <cell r="W60">
            <v>53305444.280000001</v>
          </cell>
          <cell r="X60">
            <v>846698.77</v>
          </cell>
          <cell r="Y60">
            <v>4318526.45</v>
          </cell>
          <cell r="Z60">
            <v>16107.39</v>
          </cell>
          <cell r="AA60">
            <v>7786351.5199999996</v>
          </cell>
          <cell r="AB60">
            <v>12292632.960000001</v>
          </cell>
          <cell r="AC60">
            <v>730038.33</v>
          </cell>
          <cell r="AD60">
            <v>260170.07</v>
          </cell>
          <cell r="AE60">
            <v>260296.13</v>
          </cell>
          <cell r="AF60">
            <v>1281104.6399999999</v>
          </cell>
          <cell r="AG60">
            <v>1077988.8799999999</v>
          </cell>
          <cell r="AH60">
            <v>299985.34000000003</v>
          </cell>
          <cell r="AI60">
            <v>-10552.67</v>
          </cell>
          <cell r="AJ60">
            <v>23761.65</v>
          </cell>
          <cell r="AK60">
            <v>-61504026.520000003</v>
          </cell>
          <cell r="AL60">
            <v>-5787835.3499999996</v>
          </cell>
          <cell r="AM60">
            <v>113430730.12</v>
          </cell>
          <cell r="AN60">
            <v>49322.12</v>
          </cell>
          <cell r="AO60">
            <v>-1681194.08</v>
          </cell>
          <cell r="AP60">
            <v>72164495.620000005</v>
          </cell>
          <cell r="AQ60">
            <v>2715696.58</v>
          </cell>
          <cell r="AR60">
            <v>103301.53</v>
          </cell>
          <cell r="AS60">
            <v>435951.82</v>
          </cell>
          <cell r="AT60">
            <v>246171.93</v>
          </cell>
          <cell r="AU60">
            <v>192636.15</v>
          </cell>
          <cell r="AV60">
            <v>76790.990000000005</v>
          </cell>
          <cell r="AW60">
            <v>1666705.36</v>
          </cell>
          <cell r="AX60">
            <v>199468.63</v>
          </cell>
          <cell r="AY60">
            <v>79305565.560000002</v>
          </cell>
          <cell r="AZ60">
            <v>108711070.90000001</v>
          </cell>
          <cell r="BA60">
            <v>9974055.5199999996</v>
          </cell>
          <cell r="BB60">
            <v>216939.08</v>
          </cell>
          <cell r="BC60">
            <v>479935.19</v>
          </cell>
          <cell r="BD60">
            <v>1036059.68</v>
          </cell>
          <cell r="BE60">
            <v>410467.36</v>
          </cell>
          <cell r="BF60">
            <v>854812.64</v>
          </cell>
          <cell r="BG60">
            <v>102062.25</v>
          </cell>
          <cell r="BH60">
            <v>25000</v>
          </cell>
          <cell r="BI60">
            <v>2492848.17</v>
          </cell>
          <cell r="BJ60">
            <v>23500</v>
          </cell>
          <cell r="BK60">
            <v>4525000</v>
          </cell>
          <cell r="BL60">
            <v>213684.22</v>
          </cell>
          <cell r="BM60">
            <v>1533228.77</v>
          </cell>
          <cell r="BN60">
            <v>31922203.57</v>
          </cell>
          <cell r="BO60">
            <v>20421569.449999999</v>
          </cell>
          <cell r="BP60">
            <v>-66020010.640000001</v>
          </cell>
          <cell r="BQ60">
            <v>1205857173.3499999</v>
          </cell>
          <cell r="BR60">
            <v>56049009.359999999</v>
          </cell>
          <cell r="BS60">
            <v>-793828864.97000003</v>
          </cell>
          <cell r="BT60">
            <v>0</v>
          </cell>
          <cell r="BU60">
            <v>0</v>
          </cell>
          <cell r="BV60">
            <v>0</v>
          </cell>
          <cell r="BW60">
            <v>298763.28000000003</v>
          </cell>
          <cell r="BX60">
            <v>-5925449.3799999999</v>
          </cell>
          <cell r="BY60">
            <v>-211748.37</v>
          </cell>
          <cell r="BZ60">
            <v>72943058.040000007</v>
          </cell>
          <cell r="CA60">
            <v>-670675232.03999996</v>
          </cell>
          <cell r="CB60">
            <v>535181941.31</v>
          </cell>
          <cell r="CC60">
            <v>0</v>
          </cell>
        </row>
        <row r="61">
          <cell r="B61" t="str">
            <v>BP11100</v>
          </cell>
          <cell r="C61">
            <v>0</v>
          </cell>
          <cell r="D61">
            <v>127556251</v>
          </cell>
          <cell r="E61">
            <v>0</v>
          </cell>
          <cell r="F61">
            <v>0</v>
          </cell>
          <cell r="G61">
            <v>15000000</v>
          </cell>
          <cell r="H61">
            <v>25615.72</v>
          </cell>
          <cell r="I61">
            <v>25000</v>
          </cell>
          <cell r="J61">
            <v>0</v>
          </cell>
          <cell r="K61">
            <v>0</v>
          </cell>
          <cell r="L61">
            <v>100000</v>
          </cell>
          <cell r="M61">
            <v>25000</v>
          </cell>
          <cell r="N61">
            <v>9910124.8200000003</v>
          </cell>
          <cell r="O61">
            <v>25000</v>
          </cell>
          <cell r="P61">
            <v>3834689.11</v>
          </cell>
          <cell r="Q61">
            <v>0</v>
          </cell>
          <cell r="R61">
            <v>26000</v>
          </cell>
          <cell r="S61">
            <v>0</v>
          </cell>
          <cell r="T61">
            <v>25564.59</v>
          </cell>
          <cell r="U61">
            <v>25000</v>
          </cell>
          <cell r="V61">
            <v>51129.19</v>
          </cell>
          <cell r="W61">
            <v>27457</v>
          </cell>
          <cell r="X61">
            <v>128000</v>
          </cell>
          <cell r="Y61">
            <v>0</v>
          </cell>
          <cell r="Z61">
            <v>25000</v>
          </cell>
          <cell r="AA61">
            <v>0</v>
          </cell>
          <cell r="AB61">
            <v>39100</v>
          </cell>
          <cell r="AC61">
            <v>51129.19</v>
          </cell>
          <cell r="AD61">
            <v>52000</v>
          </cell>
          <cell r="AE61">
            <v>25000</v>
          </cell>
          <cell r="AF61">
            <v>337600</v>
          </cell>
          <cell r="AG61">
            <v>25600</v>
          </cell>
          <cell r="AH61">
            <v>51200</v>
          </cell>
          <cell r="AI61">
            <v>25000</v>
          </cell>
          <cell r="AJ61">
            <v>25000</v>
          </cell>
          <cell r="AK61">
            <v>160858</v>
          </cell>
          <cell r="AL61">
            <v>25000</v>
          </cell>
          <cell r="AM61">
            <v>26226000</v>
          </cell>
          <cell r="AN61">
            <v>25000</v>
          </cell>
          <cell r="AO61">
            <v>0</v>
          </cell>
          <cell r="AP61">
            <v>5112918.8099999996</v>
          </cell>
          <cell r="AQ61">
            <v>51129.19</v>
          </cell>
          <cell r="AR61">
            <v>25564.59</v>
          </cell>
          <cell r="AS61">
            <v>26000</v>
          </cell>
          <cell r="AT61">
            <v>25000</v>
          </cell>
          <cell r="AU61">
            <v>255645.94</v>
          </cell>
          <cell r="AV61">
            <v>51129.2</v>
          </cell>
          <cell r="AW61">
            <v>511291.88</v>
          </cell>
          <cell r="AX61">
            <v>61600</v>
          </cell>
          <cell r="AY61">
            <v>5150</v>
          </cell>
          <cell r="AZ61">
            <v>25000</v>
          </cell>
          <cell r="BA61">
            <v>25000</v>
          </cell>
          <cell r="BB61">
            <v>26600</v>
          </cell>
          <cell r="BC61">
            <v>130000</v>
          </cell>
          <cell r="BD61">
            <v>25000</v>
          </cell>
          <cell r="BE61">
            <v>26000</v>
          </cell>
          <cell r="BF61">
            <v>103000</v>
          </cell>
          <cell r="BG61">
            <v>30000</v>
          </cell>
          <cell r="BH61">
            <v>25000</v>
          </cell>
          <cell r="BI61">
            <v>1280000</v>
          </cell>
          <cell r="BJ61">
            <v>25000</v>
          </cell>
          <cell r="BK61">
            <v>25000</v>
          </cell>
          <cell r="BL61">
            <v>281000</v>
          </cell>
          <cell r="BM61">
            <v>25000</v>
          </cell>
          <cell r="BN61">
            <v>25000</v>
          </cell>
          <cell r="BO61">
            <v>200000</v>
          </cell>
          <cell r="BP61">
            <v>0</v>
          </cell>
          <cell r="BQ61">
            <v>192280348.22999999</v>
          </cell>
          <cell r="BR61">
            <v>-0.63</v>
          </cell>
          <cell r="BS61">
            <v>-64724096.600000001</v>
          </cell>
          <cell r="BT61">
            <v>0</v>
          </cell>
          <cell r="BU61">
            <v>0</v>
          </cell>
          <cell r="BV61">
            <v>0</v>
          </cell>
          <cell r="BW61">
            <v>0</v>
          </cell>
          <cell r="BX61">
            <v>0</v>
          </cell>
          <cell r="BY61">
            <v>0</v>
          </cell>
          <cell r="BZ61">
            <v>0</v>
          </cell>
          <cell r="CA61">
            <v>-64724097.229999997</v>
          </cell>
          <cell r="CB61">
            <v>127556251</v>
          </cell>
          <cell r="CC61">
            <v>0</v>
          </cell>
        </row>
        <row r="62">
          <cell r="B62" t="str">
            <v>BP11200</v>
          </cell>
          <cell r="C62">
            <v>0</v>
          </cell>
          <cell r="D62">
            <v>621964167.91999996</v>
          </cell>
          <cell r="E62">
            <v>25564.59</v>
          </cell>
          <cell r="F62">
            <v>1703934.68</v>
          </cell>
          <cell r="G62">
            <v>66618737.93</v>
          </cell>
          <cell r="H62">
            <v>328864.81</v>
          </cell>
          <cell r="I62">
            <v>0</v>
          </cell>
          <cell r="J62">
            <v>0</v>
          </cell>
          <cell r="K62">
            <v>60000</v>
          </cell>
          <cell r="L62">
            <v>0</v>
          </cell>
          <cell r="M62">
            <v>0</v>
          </cell>
          <cell r="N62">
            <v>664958.27</v>
          </cell>
          <cell r="O62">
            <v>9787515.7899999991</v>
          </cell>
          <cell r="P62">
            <v>0</v>
          </cell>
          <cell r="Q62">
            <v>0</v>
          </cell>
          <cell r="R62">
            <v>144337.88</v>
          </cell>
          <cell r="S62">
            <v>0</v>
          </cell>
          <cell r="T62">
            <v>5190.7299999999996</v>
          </cell>
          <cell r="U62">
            <v>0</v>
          </cell>
          <cell r="V62">
            <v>363835.3</v>
          </cell>
          <cell r="W62">
            <v>79576951.400000006</v>
          </cell>
          <cell r="X62">
            <v>625096.48</v>
          </cell>
          <cell r="Y62">
            <v>0</v>
          </cell>
          <cell r="Z62">
            <v>0</v>
          </cell>
          <cell r="AA62">
            <v>-1126000</v>
          </cell>
          <cell r="AB62">
            <v>4253721.4000000004</v>
          </cell>
          <cell r="AC62">
            <v>0</v>
          </cell>
          <cell r="AD62">
            <v>0</v>
          </cell>
          <cell r="AE62">
            <v>0</v>
          </cell>
          <cell r="AF62">
            <v>0</v>
          </cell>
          <cell r="AG62">
            <v>0</v>
          </cell>
          <cell r="AH62">
            <v>0</v>
          </cell>
          <cell r="AI62">
            <v>0</v>
          </cell>
          <cell r="AJ62">
            <v>0</v>
          </cell>
          <cell r="AK62">
            <v>545671244.64999998</v>
          </cell>
          <cell r="AL62">
            <v>187627.75</v>
          </cell>
          <cell r="AM62">
            <v>-86653.41</v>
          </cell>
          <cell r="AN62">
            <v>0</v>
          </cell>
          <cell r="AO62">
            <v>0</v>
          </cell>
          <cell r="AP62">
            <v>0</v>
          </cell>
          <cell r="AQ62">
            <v>0</v>
          </cell>
          <cell r="AR62">
            <v>0</v>
          </cell>
          <cell r="AS62">
            <v>23838.73</v>
          </cell>
          <cell r="AT62">
            <v>0</v>
          </cell>
          <cell r="AU62">
            <v>0</v>
          </cell>
          <cell r="AV62">
            <v>0</v>
          </cell>
          <cell r="AW62">
            <v>0</v>
          </cell>
          <cell r="AX62">
            <v>55000</v>
          </cell>
          <cell r="AY62">
            <v>0</v>
          </cell>
          <cell r="AZ62">
            <v>135309016.03</v>
          </cell>
          <cell r="BA62">
            <v>9588940.3200000003</v>
          </cell>
          <cell r="BB62">
            <v>165041.88</v>
          </cell>
          <cell r="BC62">
            <v>25000</v>
          </cell>
          <cell r="BD62">
            <v>1011059.68</v>
          </cell>
          <cell r="BE62">
            <v>0</v>
          </cell>
          <cell r="BF62">
            <v>264183.87</v>
          </cell>
          <cell r="BG62">
            <v>0</v>
          </cell>
          <cell r="BH62">
            <v>0</v>
          </cell>
          <cell r="BI62">
            <v>714042.47</v>
          </cell>
          <cell r="BJ62">
            <v>0</v>
          </cell>
          <cell r="BK62">
            <v>4500000</v>
          </cell>
          <cell r="BL62">
            <v>45205.63</v>
          </cell>
          <cell r="BM62">
            <v>0</v>
          </cell>
          <cell r="BN62">
            <v>25329595</v>
          </cell>
          <cell r="BO62">
            <v>19964195.600000001</v>
          </cell>
          <cell r="BP62">
            <v>0</v>
          </cell>
          <cell r="BQ62">
            <v>1527764215.3800001</v>
          </cell>
          <cell r="BR62">
            <v>0</v>
          </cell>
          <cell r="BS62">
            <v>-906926047.42999995</v>
          </cell>
          <cell r="BT62">
            <v>0</v>
          </cell>
          <cell r="BU62">
            <v>0</v>
          </cell>
          <cell r="BV62">
            <v>0</v>
          </cell>
          <cell r="BW62">
            <v>0</v>
          </cell>
          <cell r="BX62">
            <v>0</v>
          </cell>
          <cell r="BY62">
            <v>0</v>
          </cell>
          <cell r="BZ62">
            <v>0</v>
          </cell>
          <cell r="CA62">
            <v>-906926047.42999995</v>
          </cell>
          <cell r="CB62">
            <v>620838167.95000005</v>
          </cell>
          <cell r="CC62">
            <v>0</v>
          </cell>
        </row>
        <row r="63">
          <cell r="B63" t="str">
            <v>BP11300</v>
          </cell>
          <cell r="C63">
            <v>0</v>
          </cell>
          <cell r="D63">
            <v>301322.95</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30000000</v>
          </cell>
          <cell r="X63">
            <v>0</v>
          </cell>
          <cell r="Y63">
            <v>0</v>
          </cell>
          <cell r="Z63">
            <v>0</v>
          </cell>
          <cell r="AA63">
            <v>744000</v>
          </cell>
          <cell r="AB63">
            <v>16689</v>
          </cell>
          <cell r="AC63">
            <v>0</v>
          </cell>
          <cell r="AD63">
            <v>0</v>
          </cell>
          <cell r="AE63">
            <v>0</v>
          </cell>
          <cell r="AF63">
            <v>0</v>
          </cell>
          <cell r="AG63">
            <v>0</v>
          </cell>
          <cell r="AH63">
            <v>0</v>
          </cell>
          <cell r="AI63">
            <v>0</v>
          </cell>
          <cell r="AJ63">
            <v>0</v>
          </cell>
          <cell r="AK63">
            <v>0</v>
          </cell>
          <cell r="AL63">
            <v>0</v>
          </cell>
          <cell r="AM63">
            <v>0</v>
          </cell>
          <cell r="AN63">
            <v>0</v>
          </cell>
          <cell r="AO63">
            <v>0</v>
          </cell>
          <cell r="AP63">
            <v>48616238.25</v>
          </cell>
          <cell r="AQ63">
            <v>0</v>
          </cell>
          <cell r="AR63">
            <v>0</v>
          </cell>
          <cell r="AS63">
            <v>0</v>
          </cell>
          <cell r="AT63">
            <v>0</v>
          </cell>
          <cell r="AU63">
            <v>0</v>
          </cell>
          <cell r="AV63">
            <v>0</v>
          </cell>
          <cell r="AW63">
            <v>0</v>
          </cell>
          <cell r="AX63">
            <v>0</v>
          </cell>
          <cell r="AY63">
            <v>-6574158.0300000003</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493.07</v>
          </cell>
          <cell r="BP63">
            <v>-0.01</v>
          </cell>
          <cell r="BQ63">
            <v>73104585.230000004</v>
          </cell>
          <cell r="BR63">
            <v>-8514.73</v>
          </cell>
          <cell r="BS63">
            <v>-92733493.510000005</v>
          </cell>
          <cell r="BT63">
            <v>0</v>
          </cell>
          <cell r="BU63">
            <v>0</v>
          </cell>
          <cell r="BV63">
            <v>0</v>
          </cell>
          <cell r="BW63">
            <v>0</v>
          </cell>
          <cell r="BX63">
            <v>0</v>
          </cell>
          <cell r="BY63">
            <v>0</v>
          </cell>
          <cell r="BZ63">
            <v>0</v>
          </cell>
          <cell r="CA63">
            <v>-92742008.239999995</v>
          </cell>
          <cell r="CB63">
            <v>-19637423.010000002</v>
          </cell>
          <cell r="CC63">
            <v>0</v>
          </cell>
        </row>
        <row r="64">
          <cell r="B64" t="str">
            <v>BP11400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16689</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16689</v>
          </cell>
          <cell r="BR64">
            <v>-8514.73</v>
          </cell>
          <cell r="BS64">
            <v>-8174.27</v>
          </cell>
          <cell r="BT64">
            <v>0</v>
          </cell>
          <cell r="BU64">
            <v>0</v>
          </cell>
          <cell r="BV64">
            <v>0</v>
          </cell>
          <cell r="BW64">
            <v>0</v>
          </cell>
          <cell r="BX64">
            <v>0</v>
          </cell>
          <cell r="BY64">
            <v>0</v>
          </cell>
          <cell r="BZ64">
            <v>0</v>
          </cell>
          <cell r="CA64">
            <v>-16689</v>
          </cell>
          <cell r="CB64">
            <v>0</v>
          </cell>
          <cell r="CC64">
            <v>0</v>
          </cell>
        </row>
        <row r="65">
          <cell r="B65" t="str">
            <v>BP11450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48616238.25</v>
          </cell>
          <cell r="AQ65">
            <v>0</v>
          </cell>
          <cell r="AR65">
            <v>0</v>
          </cell>
          <cell r="AS65">
            <v>0</v>
          </cell>
          <cell r="AT65">
            <v>0</v>
          </cell>
          <cell r="AU65">
            <v>0</v>
          </cell>
          <cell r="AV65">
            <v>0</v>
          </cell>
          <cell r="AW65">
            <v>0</v>
          </cell>
          <cell r="AX65">
            <v>0</v>
          </cell>
          <cell r="AY65">
            <v>-6574158.0300000003</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42042080.219999999</v>
          </cell>
          <cell r="BR65">
            <v>0</v>
          </cell>
          <cell r="BS65">
            <v>-42042080.229999997</v>
          </cell>
          <cell r="BT65">
            <v>0</v>
          </cell>
          <cell r="BU65">
            <v>0</v>
          </cell>
          <cell r="BV65">
            <v>0</v>
          </cell>
          <cell r="BW65">
            <v>0</v>
          </cell>
          <cell r="BX65">
            <v>0</v>
          </cell>
          <cell r="BY65">
            <v>0</v>
          </cell>
          <cell r="BZ65">
            <v>0</v>
          </cell>
          <cell r="CA65">
            <v>-42042080.229999997</v>
          </cell>
          <cell r="CB65">
            <v>-0.01</v>
          </cell>
          <cell r="CC65">
            <v>0</v>
          </cell>
        </row>
        <row r="66">
          <cell r="B66" t="str">
            <v>BP11470</v>
          </cell>
          <cell r="C66">
            <v>0</v>
          </cell>
          <cell r="D66">
            <v>301322.95</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30000000</v>
          </cell>
          <cell r="X66">
            <v>0</v>
          </cell>
          <cell r="Y66">
            <v>0</v>
          </cell>
          <cell r="Z66">
            <v>0</v>
          </cell>
          <cell r="AA66">
            <v>744000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493.07</v>
          </cell>
          <cell r="BP66">
            <v>-0.01</v>
          </cell>
          <cell r="BQ66">
            <v>31045816.010000002</v>
          </cell>
          <cell r="BR66">
            <v>0</v>
          </cell>
          <cell r="BS66">
            <v>-50683239.009999998</v>
          </cell>
          <cell r="BT66">
            <v>0</v>
          </cell>
          <cell r="BU66">
            <v>0</v>
          </cell>
          <cell r="BV66">
            <v>0</v>
          </cell>
          <cell r="BW66">
            <v>0</v>
          </cell>
          <cell r="BX66">
            <v>0</v>
          </cell>
          <cell r="BY66">
            <v>0</v>
          </cell>
          <cell r="BZ66">
            <v>0</v>
          </cell>
          <cell r="CA66">
            <v>-50683239.009999998</v>
          </cell>
          <cell r="CB66">
            <v>-19637423</v>
          </cell>
          <cell r="CC66">
            <v>0</v>
          </cell>
        </row>
        <row r="67">
          <cell r="B67" t="str">
            <v>BP11500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-127822.97</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-12500</v>
          </cell>
          <cell r="BO67">
            <v>0</v>
          </cell>
          <cell r="BP67">
            <v>0</v>
          </cell>
          <cell r="BQ67">
            <v>-140322.97</v>
          </cell>
          <cell r="BR67">
            <v>0</v>
          </cell>
          <cell r="BS67">
            <v>140322.97</v>
          </cell>
          <cell r="BT67">
            <v>0</v>
          </cell>
          <cell r="BU67">
            <v>0</v>
          </cell>
          <cell r="BV67">
            <v>0</v>
          </cell>
          <cell r="BW67">
            <v>0</v>
          </cell>
          <cell r="BX67">
            <v>0</v>
          </cell>
          <cell r="BY67">
            <v>0</v>
          </cell>
          <cell r="BZ67">
            <v>0</v>
          </cell>
          <cell r="CA67">
            <v>140322.97</v>
          </cell>
          <cell r="CB67">
            <v>0</v>
          </cell>
          <cell r="CC67">
            <v>0</v>
          </cell>
        </row>
        <row r="68">
          <cell r="B68" t="str">
            <v>BP11501</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row>
        <row r="69">
          <cell r="B69" t="str">
            <v>BP11600</v>
          </cell>
          <cell r="C69">
            <v>0</v>
          </cell>
          <cell r="D69">
            <v>-131222982.98999999</v>
          </cell>
          <cell r="E69">
            <v>12740739.99</v>
          </cell>
          <cell r="F69">
            <v>22987437.18</v>
          </cell>
          <cell r="G69">
            <v>-16444646.43</v>
          </cell>
          <cell r="H69">
            <v>5587.7</v>
          </cell>
          <cell r="I69">
            <v>-326400.43</v>
          </cell>
          <cell r="J69">
            <v>3428631.69</v>
          </cell>
          <cell r="K69">
            <v>42832410.590000004</v>
          </cell>
          <cell r="L69">
            <v>-1035501.28</v>
          </cell>
          <cell r="M69">
            <v>49226.92</v>
          </cell>
          <cell r="N69">
            <v>8905742.8800000008</v>
          </cell>
          <cell r="O69">
            <v>246430.75</v>
          </cell>
          <cell r="P69">
            <v>1644177.48</v>
          </cell>
          <cell r="Q69">
            <v>29.02</v>
          </cell>
          <cell r="R69">
            <v>0</v>
          </cell>
          <cell r="S69">
            <v>0</v>
          </cell>
          <cell r="T69">
            <v>1632748.99</v>
          </cell>
          <cell r="U69">
            <v>401204.46</v>
          </cell>
          <cell r="V69">
            <v>389771.19</v>
          </cell>
          <cell r="W69">
            <v>-56298964.119999997</v>
          </cell>
          <cell r="X69">
            <v>93602.29</v>
          </cell>
          <cell r="Y69">
            <v>4318526.45</v>
          </cell>
          <cell r="Z69">
            <v>-8892.61</v>
          </cell>
          <cell r="AA69">
            <v>8168351.5199999996</v>
          </cell>
          <cell r="AB69">
            <v>7983122.5599999996</v>
          </cell>
          <cell r="AC69">
            <v>678909.14</v>
          </cell>
          <cell r="AD69">
            <v>208170.07</v>
          </cell>
          <cell r="AE69">
            <v>235296.13</v>
          </cell>
          <cell r="AF69">
            <v>943504.64</v>
          </cell>
          <cell r="AG69">
            <v>1052388.8799999999</v>
          </cell>
          <cell r="AH69">
            <v>248785.34</v>
          </cell>
          <cell r="AI69">
            <v>-35552.67</v>
          </cell>
          <cell r="AJ69">
            <v>-1238.3499999999999</v>
          </cell>
          <cell r="AK69">
            <v>-607336129.16999996</v>
          </cell>
          <cell r="AL69">
            <v>-6000463.0999999996</v>
          </cell>
          <cell r="AM69">
            <v>87291383.530000001</v>
          </cell>
          <cell r="AN69">
            <v>24322.12</v>
          </cell>
          <cell r="AO69">
            <v>-1681194.08</v>
          </cell>
          <cell r="AP69">
            <v>18435338.559999999</v>
          </cell>
          <cell r="AQ69">
            <v>2664567.39</v>
          </cell>
          <cell r="AR69">
            <v>77736.94</v>
          </cell>
          <cell r="AS69">
            <v>386113.09</v>
          </cell>
          <cell r="AT69">
            <v>221171.93</v>
          </cell>
          <cell r="AU69">
            <v>64813.18</v>
          </cell>
          <cell r="AV69">
            <v>25661.79</v>
          </cell>
          <cell r="AW69">
            <v>1155413.48</v>
          </cell>
          <cell r="AX69">
            <v>82868.63</v>
          </cell>
          <cell r="AY69">
            <v>85874573.590000004</v>
          </cell>
          <cell r="AZ69">
            <v>-26622945.129999999</v>
          </cell>
          <cell r="BA69">
            <v>360115.20000000001</v>
          </cell>
          <cell r="BB69">
            <v>25297.200000000001</v>
          </cell>
          <cell r="BC69">
            <v>324935.19</v>
          </cell>
          <cell r="BD69">
            <v>0</v>
          </cell>
          <cell r="BE69">
            <v>384467.36</v>
          </cell>
          <cell r="BF69">
            <v>487628.77</v>
          </cell>
          <cell r="BG69">
            <v>72062.25</v>
          </cell>
          <cell r="BH69">
            <v>0</v>
          </cell>
          <cell r="BI69">
            <v>498805.7</v>
          </cell>
          <cell r="BJ69">
            <v>-1500</v>
          </cell>
          <cell r="BK69">
            <v>0</v>
          </cell>
          <cell r="BL69">
            <v>-112521.41</v>
          </cell>
          <cell r="BM69">
            <v>1508228.77</v>
          </cell>
          <cell r="BN69">
            <v>6580108.5700000003</v>
          </cell>
          <cell r="BO69">
            <v>256880.78</v>
          </cell>
          <cell r="BP69">
            <v>-66017830.130000003</v>
          </cell>
          <cell r="BQ69">
            <v>-587149472.01999998</v>
          </cell>
          <cell r="BR69">
            <v>57107359.579999998</v>
          </cell>
          <cell r="BS69">
            <v>261804010.34999999</v>
          </cell>
          <cell r="BT69">
            <v>0</v>
          </cell>
          <cell r="BU69">
            <v>0</v>
          </cell>
          <cell r="BV69">
            <v>0</v>
          </cell>
          <cell r="BW69">
            <v>298763.28000000003</v>
          </cell>
          <cell r="BX69">
            <v>-5925449.3799999999</v>
          </cell>
          <cell r="BY69">
            <v>-211748.37</v>
          </cell>
          <cell r="BZ69">
            <v>72943058.040000007</v>
          </cell>
          <cell r="CA69">
            <v>386015993.5</v>
          </cell>
          <cell r="CB69">
            <v>-201133478.52000001</v>
          </cell>
          <cell r="CC69">
            <v>0</v>
          </cell>
        </row>
        <row r="70">
          <cell r="B70" t="str">
            <v>BP11700</v>
          </cell>
          <cell r="C70">
            <v>0</v>
          </cell>
          <cell r="D70">
            <v>-575127</v>
          </cell>
          <cell r="E70">
            <v>0</v>
          </cell>
          <cell r="F70">
            <v>495</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-2393848</v>
          </cell>
          <cell r="X70">
            <v>0</v>
          </cell>
          <cell r="Y70">
            <v>0</v>
          </cell>
          <cell r="Z70">
            <v>0</v>
          </cell>
          <cell r="AA70">
            <v>1576896.95</v>
          </cell>
          <cell r="AB70">
            <v>-1743632.97</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-3135216.02</v>
          </cell>
          <cell r="BR70">
            <v>-1071679.98</v>
          </cell>
          <cell r="BS70">
            <v>-283604375.57999998</v>
          </cell>
          <cell r="BT70">
            <v>0</v>
          </cell>
          <cell r="BU70">
            <v>0</v>
          </cell>
          <cell r="BV70">
            <v>0</v>
          </cell>
          <cell r="BW70">
            <v>0</v>
          </cell>
          <cell r="BX70">
            <v>0</v>
          </cell>
          <cell r="BY70">
            <v>0</v>
          </cell>
          <cell r="BZ70">
            <v>0</v>
          </cell>
          <cell r="CA70">
            <v>-284676055.56</v>
          </cell>
          <cell r="CB70">
            <v>-287811271.57999998</v>
          </cell>
          <cell r="CC70">
            <v>0</v>
          </cell>
        </row>
        <row r="71">
          <cell r="B71" t="str">
            <v>BP11800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row>
        <row r="72">
          <cell r="B72" t="str">
            <v>BP11900</v>
          </cell>
          <cell r="C72">
            <v>0</v>
          </cell>
          <cell r="D72">
            <v>-122154840.31999999</v>
          </cell>
          <cell r="E72">
            <v>7317574.9800000004</v>
          </cell>
          <cell r="F72">
            <v>7589265.9400000004</v>
          </cell>
          <cell r="G72">
            <v>-16629742.890000001</v>
          </cell>
          <cell r="H72">
            <v>3029.32</v>
          </cell>
          <cell r="I72">
            <v>-308665.49</v>
          </cell>
          <cell r="J72">
            <v>2429334.84</v>
          </cell>
          <cell r="K72">
            <v>13520922.01</v>
          </cell>
          <cell r="L72">
            <v>-1224194.69</v>
          </cell>
          <cell r="M72">
            <v>90595.8</v>
          </cell>
          <cell r="N72">
            <v>6139125.2300000004</v>
          </cell>
          <cell r="O72">
            <v>351070.55</v>
          </cell>
          <cell r="P72">
            <v>-606700.39</v>
          </cell>
          <cell r="Q72">
            <v>29.02</v>
          </cell>
          <cell r="R72">
            <v>0</v>
          </cell>
          <cell r="S72">
            <v>0</v>
          </cell>
          <cell r="T72">
            <v>1625411.13</v>
          </cell>
          <cell r="U72">
            <v>345425.21</v>
          </cell>
          <cell r="V72">
            <v>16246.7</v>
          </cell>
          <cell r="W72">
            <v>969552.23</v>
          </cell>
          <cell r="X72">
            <v>170556.72</v>
          </cell>
          <cell r="Y72">
            <v>1768293.7</v>
          </cell>
          <cell r="Z72">
            <v>2610.37</v>
          </cell>
          <cell r="AA72">
            <v>5068554.1900000004</v>
          </cell>
          <cell r="AB72">
            <v>5613014.1299999999</v>
          </cell>
          <cell r="AC72">
            <v>678909.14</v>
          </cell>
          <cell r="AD72">
            <v>123911.03999999999</v>
          </cell>
          <cell r="AE72">
            <v>165911.9</v>
          </cell>
          <cell r="AF72">
            <v>119953.39</v>
          </cell>
          <cell r="AG72">
            <v>859650.33</v>
          </cell>
          <cell r="AH72">
            <v>223441.92000000001</v>
          </cell>
          <cell r="AI72">
            <v>0</v>
          </cell>
          <cell r="AJ72">
            <v>0</v>
          </cell>
          <cell r="AK72">
            <v>-626350110.84000003</v>
          </cell>
          <cell r="AL72">
            <v>-5964889.1399999997</v>
          </cell>
          <cell r="AM72">
            <v>102569276.11</v>
          </cell>
          <cell r="AN72">
            <v>24632.400000000001</v>
          </cell>
          <cell r="AO72">
            <v>1369151.43</v>
          </cell>
          <cell r="AP72">
            <v>0</v>
          </cell>
          <cell r="AQ72">
            <v>1777028.7</v>
          </cell>
          <cell r="AR72">
            <v>66783.67</v>
          </cell>
          <cell r="AS72">
            <v>870086.73</v>
          </cell>
          <cell r="AT72">
            <v>117055.81</v>
          </cell>
          <cell r="AU72">
            <v>72947.34</v>
          </cell>
          <cell r="AV72">
            <v>25902.78</v>
          </cell>
          <cell r="AW72">
            <v>0</v>
          </cell>
          <cell r="AX72">
            <v>72453.5</v>
          </cell>
          <cell r="AY72">
            <v>120414194.79000001</v>
          </cell>
          <cell r="AZ72">
            <v>-30486605.18</v>
          </cell>
          <cell r="BA72">
            <v>360115.20000000001</v>
          </cell>
          <cell r="BB72">
            <v>25297.200000000001</v>
          </cell>
          <cell r="BC72">
            <v>324935.19</v>
          </cell>
          <cell r="BD72">
            <v>0</v>
          </cell>
          <cell r="BE72">
            <v>384467.36</v>
          </cell>
          <cell r="BF72">
            <v>487628.77</v>
          </cell>
          <cell r="BG72">
            <v>72062.25</v>
          </cell>
          <cell r="BH72">
            <v>0</v>
          </cell>
          <cell r="BI72">
            <v>498805.7</v>
          </cell>
          <cell r="BJ72">
            <v>-1500</v>
          </cell>
          <cell r="BK72">
            <v>0</v>
          </cell>
          <cell r="BL72">
            <v>-112521.41</v>
          </cell>
          <cell r="BM72">
            <v>1094483.21</v>
          </cell>
          <cell r="BN72">
            <v>6580108.5700000003</v>
          </cell>
          <cell r="BO72">
            <v>256880.78</v>
          </cell>
          <cell r="BP72">
            <v>-73655535.049999997</v>
          </cell>
          <cell r="BQ72">
            <v>-584838618.12</v>
          </cell>
          <cell r="BR72">
            <v>57138844.170000002</v>
          </cell>
          <cell r="BS72">
            <v>548954465.28999996</v>
          </cell>
          <cell r="BT72">
            <v>0</v>
          </cell>
          <cell r="BU72">
            <v>0</v>
          </cell>
          <cell r="BV72">
            <v>0</v>
          </cell>
          <cell r="BW72">
            <v>0</v>
          </cell>
          <cell r="BX72">
            <v>0</v>
          </cell>
          <cell r="BY72">
            <v>0</v>
          </cell>
          <cell r="BZ72">
            <v>78712121.730000004</v>
          </cell>
          <cell r="CA72">
            <v>684805431.19000006</v>
          </cell>
          <cell r="CB72">
            <v>99966813.069999993</v>
          </cell>
          <cell r="CC72">
            <v>0</v>
          </cell>
        </row>
        <row r="73">
          <cell r="B73" t="str">
            <v>BP12000</v>
          </cell>
          <cell r="C73">
            <v>0</v>
          </cell>
          <cell r="D73">
            <v>-8493015.6699999999</v>
          </cell>
          <cell r="E73">
            <v>5423165.0099999998</v>
          </cell>
          <cell r="F73">
            <v>15397676.24</v>
          </cell>
          <cell r="G73">
            <v>185096.46</v>
          </cell>
          <cell r="H73">
            <v>2558.38</v>
          </cell>
          <cell r="I73">
            <v>-17734.939999999999</v>
          </cell>
          <cell r="J73">
            <v>999296.85</v>
          </cell>
          <cell r="K73">
            <v>29311488.579999998</v>
          </cell>
          <cell r="L73">
            <v>188693.41</v>
          </cell>
          <cell r="M73">
            <v>-41368.879999999997</v>
          </cell>
          <cell r="N73">
            <v>2766617.65</v>
          </cell>
          <cell r="O73">
            <v>-104639.8</v>
          </cell>
          <cell r="P73">
            <v>2250877.87</v>
          </cell>
          <cell r="Q73">
            <v>0</v>
          </cell>
          <cell r="R73">
            <v>0</v>
          </cell>
          <cell r="S73">
            <v>0</v>
          </cell>
          <cell r="T73">
            <v>7337.86</v>
          </cell>
          <cell r="U73">
            <v>55779.25</v>
          </cell>
          <cell r="V73">
            <v>373524.49</v>
          </cell>
          <cell r="W73">
            <v>-54874668.350000001</v>
          </cell>
          <cell r="X73">
            <v>-76954.429999999993</v>
          </cell>
          <cell r="Y73">
            <v>2550232.75</v>
          </cell>
          <cell r="Z73">
            <v>-11502.98</v>
          </cell>
          <cell r="AA73">
            <v>1522900.38</v>
          </cell>
          <cell r="AB73">
            <v>4113741.4</v>
          </cell>
          <cell r="AC73">
            <v>0</v>
          </cell>
          <cell r="AD73">
            <v>84259.03</v>
          </cell>
          <cell r="AE73">
            <v>69384.23</v>
          </cell>
          <cell r="AF73">
            <v>823551.25</v>
          </cell>
          <cell r="AG73">
            <v>192738.55</v>
          </cell>
          <cell r="AH73">
            <v>25343.42</v>
          </cell>
          <cell r="AI73">
            <v>-35552.67</v>
          </cell>
          <cell r="AJ73">
            <v>-1238.3499999999999</v>
          </cell>
          <cell r="AK73">
            <v>19013981.670000002</v>
          </cell>
          <cell r="AL73">
            <v>-35573.96</v>
          </cell>
          <cell r="AM73">
            <v>-15277892.58</v>
          </cell>
          <cell r="AN73">
            <v>-310.27999999999997</v>
          </cell>
          <cell r="AO73">
            <v>-3050345.51</v>
          </cell>
          <cell r="AP73">
            <v>18435338.559999999</v>
          </cell>
          <cell r="AQ73">
            <v>887538.69</v>
          </cell>
          <cell r="AR73">
            <v>10953.27</v>
          </cell>
          <cell r="AS73">
            <v>-483973.64</v>
          </cell>
          <cell r="AT73">
            <v>104116.12</v>
          </cell>
          <cell r="AU73">
            <v>-8134.16</v>
          </cell>
          <cell r="AV73">
            <v>-240.99</v>
          </cell>
          <cell r="AW73">
            <v>1155413.48</v>
          </cell>
          <cell r="AX73">
            <v>10415.129999999999</v>
          </cell>
          <cell r="AY73">
            <v>-34539621.200000003</v>
          </cell>
          <cell r="AZ73">
            <v>3863660.05</v>
          </cell>
          <cell r="BA73">
            <v>0</v>
          </cell>
          <cell r="BB73">
            <v>0</v>
          </cell>
          <cell r="BC73">
            <v>0</v>
          </cell>
          <cell r="BD73">
            <v>0</v>
          </cell>
          <cell r="BE73">
            <v>0</v>
          </cell>
          <cell r="BF73">
            <v>0</v>
          </cell>
          <cell r="BG73">
            <v>0</v>
          </cell>
          <cell r="BH73">
            <v>0</v>
          </cell>
          <cell r="BI73">
            <v>0</v>
          </cell>
          <cell r="BJ73">
            <v>0</v>
          </cell>
          <cell r="BK73">
            <v>0</v>
          </cell>
          <cell r="BL73">
            <v>0</v>
          </cell>
          <cell r="BM73">
            <v>413745.56</v>
          </cell>
          <cell r="BN73">
            <v>0</v>
          </cell>
          <cell r="BO73">
            <v>0</v>
          </cell>
          <cell r="BP73">
            <v>7637704.9199999999</v>
          </cell>
          <cell r="BQ73">
            <v>824362.12</v>
          </cell>
          <cell r="BR73">
            <v>1040195.39</v>
          </cell>
          <cell r="BS73">
            <v>-3546079.36</v>
          </cell>
          <cell r="BT73">
            <v>0</v>
          </cell>
          <cell r="BU73">
            <v>0</v>
          </cell>
          <cell r="BV73">
            <v>0</v>
          </cell>
          <cell r="BW73">
            <v>298763.28000000003</v>
          </cell>
          <cell r="BX73">
            <v>-5925449.3799999999</v>
          </cell>
          <cell r="BY73">
            <v>-211748.37</v>
          </cell>
          <cell r="BZ73">
            <v>-5769063.6900000004</v>
          </cell>
          <cell r="CA73">
            <v>-14113382.130000001</v>
          </cell>
          <cell r="CB73">
            <v>-13289020.01</v>
          </cell>
          <cell r="CC73">
            <v>0</v>
          </cell>
        </row>
        <row r="74">
          <cell r="B74" t="str">
            <v>BP12100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-2180.5</v>
          </cell>
          <cell r="BQ74">
            <v>-2180.5</v>
          </cell>
          <cell r="BR74">
            <v>-1049834.8600000001</v>
          </cell>
          <cell r="BS74">
            <v>8610439.25</v>
          </cell>
          <cell r="BT74">
            <v>0</v>
          </cell>
          <cell r="BU74">
            <v>0</v>
          </cell>
          <cell r="BV74">
            <v>0</v>
          </cell>
          <cell r="BW74">
            <v>0</v>
          </cell>
          <cell r="BX74">
            <v>0</v>
          </cell>
          <cell r="BY74">
            <v>0</v>
          </cell>
          <cell r="BZ74">
            <v>0</v>
          </cell>
          <cell r="CA74">
            <v>7560604.3899999997</v>
          </cell>
          <cell r="CB74">
            <v>7558423.8899999997</v>
          </cell>
          <cell r="CC74">
            <v>0</v>
          </cell>
        </row>
        <row r="75">
          <cell r="B75" t="str">
            <v>BP12200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-2180.5</v>
          </cell>
          <cell r="BQ75">
            <v>-2180.5</v>
          </cell>
          <cell r="BR75">
            <v>-1049834.8600000001</v>
          </cell>
          <cell r="BS75">
            <v>8610439.25</v>
          </cell>
          <cell r="BT75">
            <v>0</v>
          </cell>
          <cell r="BU75">
            <v>0</v>
          </cell>
          <cell r="BV75">
            <v>0</v>
          </cell>
          <cell r="BW75">
            <v>0</v>
          </cell>
          <cell r="BX75">
            <v>0</v>
          </cell>
          <cell r="BY75">
            <v>0</v>
          </cell>
          <cell r="BZ75">
            <v>0</v>
          </cell>
          <cell r="CA75">
            <v>7560604.3899999997</v>
          </cell>
          <cell r="CB75">
            <v>7558423.8899999997</v>
          </cell>
          <cell r="CC75">
            <v>0</v>
          </cell>
        </row>
        <row r="76">
          <cell r="B76" t="str">
            <v>BP12300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row>
        <row r="77">
          <cell r="B77" t="str">
            <v>BP12400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row>
        <row r="78">
          <cell r="B78" t="str">
            <v>BP13000</v>
          </cell>
          <cell r="C78">
            <v>0</v>
          </cell>
          <cell r="D78">
            <v>1242228591.6700001</v>
          </cell>
          <cell r="E78">
            <v>12716.22</v>
          </cell>
          <cell r="F78">
            <v>2215676.83</v>
          </cell>
          <cell r="G78">
            <v>0</v>
          </cell>
          <cell r="H78">
            <v>0</v>
          </cell>
          <cell r="I78">
            <v>0</v>
          </cell>
          <cell r="J78">
            <v>10146.24</v>
          </cell>
          <cell r="K78">
            <v>148336</v>
          </cell>
          <cell r="L78">
            <v>2350987.5099999998</v>
          </cell>
          <cell r="M78">
            <v>0</v>
          </cell>
          <cell r="N78">
            <v>265580.21000000002</v>
          </cell>
          <cell r="O78">
            <v>305811.59000000003</v>
          </cell>
          <cell r="P78">
            <v>98273.12</v>
          </cell>
          <cell r="Q78">
            <v>0</v>
          </cell>
          <cell r="R78">
            <v>0</v>
          </cell>
          <cell r="S78">
            <v>0</v>
          </cell>
          <cell r="T78">
            <v>48017.35</v>
          </cell>
          <cell r="U78">
            <v>0</v>
          </cell>
          <cell r="V78">
            <v>0</v>
          </cell>
          <cell r="W78">
            <v>11127028.039999999</v>
          </cell>
          <cell r="X78">
            <v>45537.22</v>
          </cell>
          <cell r="Y78">
            <v>6784.44</v>
          </cell>
          <cell r="Z78">
            <v>0</v>
          </cell>
          <cell r="AA78">
            <v>744341.77</v>
          </cell>
          <cell r="AB78">
            <v>11911164.51</v>
          </cell>
          <cell r="AC78">
            <v>39255.61</v>
          </cell>
          <cell r="AD78">
            <v>312553</v>
          </cell>
          <cell r="AE78">
            <v>62585.24</v>
          </cell>
          <cell r="AF78">
            <v>5808</v>
          </cell>
          <cell r="AG78">
            <v>47768.95</v>
          </cell>
          <cell r="AH78">
            <v>105</v>
          </cell>
          <cell r="AI78">
            <v>0</v>
          </cell>
          <cell r="AJ78">
            <v>0</v>
          </cell>
          <cell r="AK78">
            <v>370226279.94999999</v>
          </cell>
          <cell r="AL78">
            <v>0</v>
          </cell>
          <cell r="AM78">
            <v>2178474.58</v>
          </cell>
          <cell r="AN78">
            <v>0</v>
          </cell>
          <cell r="AO78">
            <v>3042237.69</v>
          </cell>
          <cell r="AP78">
            <v>66025.509999999995</v>
          </cell>
          <cell r="AQ78">
            <v>0</v>
          </cell>
          <cell r="AR78">
            <v>0</v>
          </cell>
          <cell r="AS78">
            <v>0</v>
          </cell>
          <cell r="AT78">
            <v>0</v>
          </cell>
          <cell r="AU78">
            <v>0</v>
          </cell>
          <cell r="AV78">
            <v>0</v>
          </cell>
          <cell r="AW78">
            <v>1551703.58</v>
          </cell>
          <cell r="AX78">
            <v>7314.5</v>
          </cell>
          <cell r="AY78">
            <v>124020331.09</v>
          </cell>
          <cell r="AZ78">
            <v>199684612.02000001</v>
          </cell>
          <cell r="BA78">
            <v>0</v>
          </cell>
          <cell r="BB78">
            <v>3774.44</v>
          </cell>
          <cell r="BC78">
            <v>200</v>
          </cell>
          <cell r="BD78">
            <v>0</v>
          </cell>
          <cell r="BE78">
            <v>13357</v>
          </cell>
          <cell r="BF78">
            <v>0</v>
          </cell>
          <cell r="BG78">
            <v>0</v>
          </cell>
          <cell r="BH78">
            <v>0</v>
          </cell>
          <cell r="BI78">
            <v>16513.64</v>
          </cell>
          <cell r="BJ78">
            <v>0</v>
          </cell>
          <cell r="BK78">
            <v>0</v>
          </cell>
          <cell r="BL78">
            <v>931.72</v>
          </cell>
          <cell r="BM78">
            <v>5018372.51</v>
          </cell>
          <cell r="BN78">
            <v>28539533.399999999</v>
          </cell>
          <cell r="BO78">
            <v>10775267.390000001</v>
          </cell>
          <cell r="BP78">
            <v>-21063019.309999999</v>
          </cell>
          <cell r="BQ78">
            <v>1996068978.23</v>
          </cell>
          <cell r="BR78">
            <v>423496.74</v>
          </cell>
          <cell r="BS78">
            <v>0</v>
          </cell>
          <cell r="BT78">
            <v>0</v>
          </cell>
          <cell r="BU78">
            <v>0</v>
          </cell>
          <cell r="BV78">
            <v>0</v>
          </cell>
          <cell r="BW78">
            <v>-581052530.28999996</v>
          </cell>
          <cell r="BX78">
            <v>0</v>
          </cell>
          <cell r="BY78">
            <v>211748.37</v>
          </cell>
          <cell r="BZ78">
            <v>0</v>
          </cell>
          <cell r="CA78">
            <v>-580417285.17999995</v>
          </cell>
          <cell r="CB78">
            <v>1415651693.05</v>
          </cell>
          <cell r="CC78">
            <v>0</v>
          </cell>
        </row>
        <row r="79">
          <cell r="B79" t="str">
            <v>BP13100</v>
          </cell>
          <cell r="C79">
            <v>0</v>
          </cell>
          <cell r="D79">
            <v>2728779</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6703561.8300000001</v>
          </cell>
          <cell r="X79">
            <v>0</v>
          </cell>
          <cell r="Y79">
            <v>0</v>
          </cell>
          <cell r="Z79">
            <v>0</v>
          </cell>
          <cell r="AA79">
            <v>0</v>
          </cell>
          <cell r="AB79">
            <v>60123</v>
          </cell>
          <cell r="AC79">
            <v>4037</v>
          </cell>
          <cell r="AD79">
            <v>309553</v>
          </cell>
          <cell r="AE79">
            <v>0</v>
          </cell>
          <cell r="AF79">
            <v>0</v>
          </cell>
          <cell r="AG79">
            <v>0</v>
          </cell>
          <cell r="AH79">
            <v>0</v>
          </cell>
          <cell r="AI79">
            <v>0</v>
          </cell>
          <cell r="AJ79">
            <v>0</v>
          </cell>
          <cell r="AK79">
            <v>0</v>
          </cell>
          <cell r="AL79">
            <v>0</v>
          </cell>
          <cell r="AM79">
            <v>1620.87</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5027</v>
          </cell>
          <cell r="BP79">
            <v>0</v>
          </cell>
          <cell r="BQ79">
            <v>9812701.6999999993</v>
          </cell>
          <cell r="BR79">
            <v>0</v>
          </cell>
          <cell r="BS79">
            <v>0</v>
          </cell>
          <cell r="BT79">
            <v>0</v>
          </cell>
          <cell r="BU79">
            <v>0</v>
          </cell>
          <cell r="BV79">
            <v>0</v>
          </cell>
          <cell r="BW79">
            <v>0</v>
          </cell>
          <cell r="BX79">
            <v>0</v>
          </cell>
          <cell r="BY79">
            <v>0</v>
          </cell>
          <cell r="BZ79">
            <v>0</v>
          </cell>
          <cell r="CA79">
            <v>0</v>
          </cell>
          <cell r="CB79">
            <v>9812701.6999999993</v>
          </cell>
          <cell r="CC79">
            <v>0</v>
          </cell>
        </row>
        <row r="80">
          <cell r="B80" t="str">
            <v>BP13200</v>
          </cell>
          <cell r="C80">
            <v>0</v>
          </cell>
          <cell r="D80">
            <v>1159001.1499999999</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56617.03</v>
          </cell>
          <cell r="AC80">
            <v>12650</v>
          </cell>
          <cell r="AD80">
            <v>3000</v>
          </cell>
          <cell r="AE80">
            <v>62585.24</v>
          </cell>
          <cell r="AF80">
            <v>5808</v>
          </cell>
          <cell r="AG80">
            <v>0</v>
          </cell>
          <cell r="AH80">
            <v>0</v>
          </cell>
          <cell r="AI80">
            <v>0</v>
          </cell>
          <cell r="AJ80">
            <v>0</v>
          </cell>
          <cell r="AK80">
            <v>0</v>
          </cell>
          <cell r="AL80">
            <v>0</v>
          </cell>
          <cell r="AM80">
            <v>301949</v>
          </cell>
          <cell r="AN80">
            <v>0</v>
          </cell>
          <cell r="AO80">
            <v>0</v>
          </cell>
          <cell r="AP80">
            <v>66025.509999999995</v>
          </cell>
          <cell r="AQ80">
            <v>0</v>
          </cell>
          <cell r="AR80">
            <v>0</v>
          </cell>
          <cell r="AS80">
            <v>0</v>
          </cell>
          <cell r="AT80">
            <v>0</v>
          </cell>
          <cell r="AU80">
            <v>0</v>
          </cell>
          <cell r="AV80">
            <v>0</v>
          </cell>
          <cell r="AW80">
            <v>12912.22</v>
          </cell>
          <cell r="AX80">
            <v>7314.5</v>
          </cell>
          <cell r="AY80">
            <v>0</v>
          </cell>
          <cell r="AZ80">
            <v>40675.18</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63132.7</v>
          </cell>
          <cell r="BP80">
            <v>2269090.0699999998</v>
          </cell>
          <cell r="BQ80">
            <v>4060760.6</v>
          </cell>
          <cell r="BR80">
            <v>0</v>
          </cell>
          <cell r="BS80">
            <v>0</v>
          </cell>
          <cell r="BT80">
            <v>0</v>
          </cell>
          <cell r="BU80">
            <v>0</v>
          </cell>
          <cell r="BV80">
            <v>0</v>
          </cell>
          <cell r="BW80">
            <v>0</v>
          </cell>
          <cell r="BX80">
            <v>0</v>
          </cell>
          <cell r="BY80">
            <v>0</v>
          </cell>
          <cell r="BZ80">
            <v>0</v>
          </cell>
          <cell r="CA80">
            <v>0</v>
          </cell>
          <cell r="CB80">
            <v>4060760.6</v>
          </cell>
          <cell r="CC80">
            <v>0</v>
          </cell>
        </row>
        <row r="81">
          <cell r="B81" t="str">
            <v>BP13300</v>
          </cell>
          <cell r="C81">
            <v>0</v>
          </cell>
          <cell r="D81">
            <v>1226305183.3299999</v>
          </cell>
          <cell r="E81">
            <v>0</v>
          </cell>
          <cell r="F81">
            <v>946622.65</v>
          </cell>
          <cell r="G81">
            <v>0</v>
          </cell>
          <cell r="H81">
            <v>0</v>
          </cell>
          <cell r="I81">
            <v>0</v>
          </cell>
          <cell r="J81">
            <v>0</v>
          </cell>
          <cell r="K81">
            <v>0</v>
          </cell>
          <cell r="L81">
            <v>971399.04</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5364146.97</v>
          </cell>
          <cell r="AC81">
            <v>0</v>
          </cell>
          <cell r="AD81">
            <v>0</v>
          </cell>
          <cell r="AE81">
            <v>0</v>
          </cell>
          <cell r="AF81">
            <v>0</v>
          </cell>
          <cell r="AG81">
            <v>47143.95</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1067817.31</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1234702313.25</v>
          </cell>
          <cell r="BR81">
            <v>0</v>
          </cell>
          <cell r="BS81">
            <v>0</v>
          </cell>
          <cell r="BT81">
            <v>0</v>
          </cell>
          <cell r="BU81">
            <v>0</v>
          </cell>
          <cell r="BV81">
            <v>0</v>
          </cell>
          <cell r="BW81">
            <v>0</v>
          </cell>
          <cell r="BX81">
            <v>0</v>
          </cell>
          <cell r="BY81">
            <v>0</v>
          </cell>
          <cell r="BZ81">
            <v>0</v>
          </cell>
          <cell r="CA81">
            <v>0</v>
          </cell>
          <cell r="CB81">
            <v>1234702313.25</v>
          </cell>
          <cell r="CC81">
            <v>0</v>
          </cell>
        </row>
        <row r="82">
          <cell r="B82" t="str">
            <v>BP13400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row>
        <row r="83">
          <cell r="B83" t="str">
            <v>BP13500</v>
          </cell>
          <cell r="C83">
            <v>0</v>
          </cell>
          <cell r="D83">
            <v>1226305183.3299999</v>
          </cell>
          <cell r="E83">
            <v>0</v>
          </cell>
          <cell r="F83">
            <v>946622.65</v>
          </cell>
          <cell r="G83">
            <v>0</v>
          </cell>
          <cell r="H83">
            <v>0</v>
          </cell>
          <cell r="I83">
            <v>0</v>
          </cell>
          <cell r="J83">
            <v>0</v>
          </cell>
          <cell r="K83">
            <v>0</v>
          </cell>
          <cell r="L83">
            <v>971399.04</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5364146.97</v>
          </cell>
          <cell r="AC83">
            <v>0</v>
          </cell>
          <cell r="AD83">
            <v>0</v>
          </cell>
          <cell r="AE83">
            <v>0</v>
          </cell>
          <cell r="AF83">
            <v>0</v>
          </cell>
          <cell r="AG83">
            <v>47143.95</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1067817.31</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1234702313.25</v>
          </cell>
          <cell r="BR83">
            <v>0</v>
          </cell>
          <cell r="BS83">
            <v>0</v>
          </cell>
          <cell r="BT83">
            <v>0</v>
          </cell>
          <cell r="BU83">
            <v>0</v>
          </cell>
          <cell r="BV83">
            <v>0</v>
          </cell>
          <cell r="BW83">
            <v>0</v>
          </cell>
          <cell r="BX83">
            <v>0</v>
          </cell>
          <cell r="BY83">
            <v>0</v>
          </cell>
          <cell r="BZ83">
            <v>0</v>
          </cell>
          <cell r="CA83">
            <v>0</v>
          </cell>
          <cell r="CB83">
            <v>1234702313.25</v>
          </cell>
          <cell r="CC83">
            <v>0</v>
          </cell>
        </row>
        <row r="84">
          <cell r="B84" t="str">
            <v>BP13600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337467082.30000001</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199591421.84</v>
          </cell>
          <cell r="BA84">
            <v>0</v>
          </cell>
          <cell r="BB84">
            <v>0</v>
          </cell>
          <cell r="BC84">
            <v>0</v>
          </cell>
          <cell r="BD84">
            <v>0</v>
          </cell>
          <cell r="BE84">
            <v>0</v>
          </cell>
          <cell r="BF84">
            <v>0</v>
          </cell>
          <cell r="BG84">
            <v>0</v>
          </cell>
          <cell r="BH84">
            <v>0</v>
          </cell>
          <cell r="BI84">
            <v>0</v>
          </cell>
          <cell r="BJ84">
            <v>0</v>
          </cell>
          <cell r="BK84">
            <v>0</v>
          </cell>
          <cell r="BL84">
            <v>0</v>
          </cell>
          <cell r="BM84">
            <v>5018372.51</v>
          </cell>
          <cell r="BN84">
            <v>28539533.399999999</v>
          </cell>
          <cell r="BO84">
            <v>10436120.24</v>
          </cell>
          <cell r="BP84">
            <v>0</v>
          </cell>
          <cell r="BQ84">
            <v>581052530.28999996</v>
          </cell>
          <cell r="BR84">
            <v>0</v>
          </cell>
          <cell r="BS84">
            <v>0</v>
          </cell>
          <cell r="BT84">
            <v>0</v>
          </cell>
          <cell r="BU84">
            <v>0</v>
          </cell>
          <cell r="BV84">
            <v>0</v>
          </cell>
          <cell r="BW84">
            <v>-581052530.28999996</v>
          </cell>
          <cell r="BX84">
            <v>0</v>
          </cell>
          <cell r="BY84">
            <v>0</v>
          </cell>
          <cell r="BZ84">
            <v>0</v>
          </cell>
          <cell r="CA84">
            <v>-581052530.28999996</v>
          </cell>
          <cell r="CB84">
            <v>0</v>
          </cell>
          <cell r="CC84">
            <v>0</v>
          </cell>
        </row>
        <row r="85">
          <cell r="B85" t="str">
            <v>BP13700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337467082.30000001</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199591421.84</v>
          </cell>
          <cell r="BA85">
            <v>0</v>
          </cell>
          <cell r="BB85">
            <v>0</v>
          </cell>
          <cell r="BC85">
            <v>0</v>
          </cell>
          <cell r="BD85">
            <v>0</v>
          </cell>
          <cell r="BE85">
            <v>0</v>
          </cell>
          <cell r="BF85">
            <v>0</v>
          </cell>
          <cell r="BG85">
            <v>0</v>
          </cell>
          <cell r="BH85">
            <v>0</v>
          </cell>
          <cell r="BI85">
            <v>0</v>
          </cell>
          <cell r="BJ85">
            <v>0</v>
          </cell>
          <cell r="BK85">
            <v>0</v>
          </cell>
          <cell r="BL85">
            <v>0</v>
          </cell>
          <cell r="BM85">
            <v>5018372.51</v>
          </cell>
          <cell r="BN85">
            <v>28539533.399999999</v>
          </cell>
          <cell r="BO85">
            <v>10436120.24</v>
          </cell>
          <cell r="BP85">
            <v>0</v>
          </cell>
          <cell r="BQ85">
            <v>581052530.28999996</v>
          </cell>
          <cell r="BR85">
            <v>0</v>
          </cell>
          <cell r="BS85">
            <v>0</v>
          </cell>
          <cell r="BT85">
            <v>0</v>
          </cell>
          <cell r="BU85">
            <v>0</v>
          </cell>
          <cell r="BV85">
            <v>0</v>
          </cell>
          <cell r="BW85">
            <v>-581052530.28999996</v>
          </cell>
          <cell r="BX85">
            <v>0</v>
          </cell>
          <cell r="BY85">
            <v>0</v>
          </cell>
          <cell r="BZ85">
            <v>0</v>
          </cell>
          <cell r="CA85">
            <v>-581052530.28999996</v>
          </cell>
          <cell r="CB85">
            <v>0</v>
          </cell>
          <cell r="CC85">
            <v>0</v>
          </cell>
        </row>
        <row r="86">
          <cell r="B86" t="str">
            <v>BP13800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row>
        <row r="87">
          <cell r="B87" t="str">
            <v>BP13900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row>
        <row r="88">
          <cell r="B88" t="str">
            <v>BP14000</v>
          </cell>
          <cell r="C88">
            <v>0</v>
          </cell>
          <cell r="D88">
            <v>0</v>
          </cell>
          <cell r="E88">
            <v>0</v>
          </cell>
          <cell r="F88">
            <v>1187764.3799999999</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22568.61</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1210332.99</v>
          </cell>
          <cell r="BR88">
            <v>0</v>
          </cell>
          <cell r="BS88">
            <v>0</v>
          </cell>
          <cell r="BT88">
            <v>0</v>
          </cell>
          <cell r="BU88">
            <v>0</v>
          </cell>
          <cell r="BV88">
            <v>0</v>
          </cell>
          <cell r="BW88">
            <v>0</v>
          </cell>
          <cell r="BX88">
            <v>0</v>
          </cell>
          <cell r="BY88">
            <v>0</v>
          </cell>
          <cell r="BZ88">
            <v>0</v>
          </cell>
          <cell r="CA88">
            <v>0</v>
          </cell>
          <cell r="CB88">
            <v>1210332.99</v>
          </cell>
          <cell r="CC88">
            <v>0</v>
          </cell>
        </row>
        <row r="89">
          <cell r="B89" t="str">
            <v>BP14050</v>
          </cell>
          <cell r="C89">
            <v>0</v>
          </cell>
          <cell r="D89">
            <v>5706874.6799999997</v>
          </cell>
          <cell r="E89">
            <v>0</v>
          </cell>
          <cell r="F89">
            <v>0</v>
          </cell>
          <cell r="G89">
            <v>0</v>
          </cell>
          <cell r="H89">
            <v>0</v>
          </cell>
          <cell r="I89">
            <v>0</v>
          </cell>
          <cell r="J89">
            <v>0</v>
          </cell>
          <cell r="K89">
            <v>120787.14</v>
          </cell>
          <cell r="L89">
            <v>1379588.47</v>
          </cell>
          <cell r="M89">
            <v>0</v>
          </cell>
          <cell r="N89">
            <v>245507.13</v>
          </cell>
          <cell r="O89">
            <v>305811.59000000003</v>
          </cell>
          <cell r="P89">
            <v>73892.850000000006</v>
          </cell>
          <cell r="Q89">
            <v>0</v>
          </cell>
          <cell r="R89">
            <v>0</v>
          </cell>
          <cell r="S89">
            <v>0</v>
          </cell>
          <cell r="T89">
            <v>48017.35</v>
          </cell>
          <cell r="U89">
            <v>0</v>
          </cell>
          <cell r="V89">
            <v>0</v>
          </cell>
          <cell r="W89">
            <v>4423466.21</v>
          </cell>
          <cell r="X89">
            <v>38858.86</v>
          </cell>
          <cell r="Y89">
            <v>0</v>
          </cell>
          <cell r="Z89">
            <v>0</v>
          </cell>
          <cell r="AA89">
            <v>1521377.88</v>
          </cell>
          <cell r="AB89">
            <v>6308010.5099999998</v>
          </cell>
          <cell r="AC89">
            <v>0</v>
          </cell>
          <cell r="AD89">
            <v>0</v>
          </cell>
          <cell r="AE89">
            <v>0</v>
          </cell>
          <cell r="AF89">
            <v>0</v>
          </cell>
          <cell r="AG89">
            <v>625</v>
          </cell>
          <cell r="AH89">
            <v>105</v>
          </cell>
          <cell r="AI89">
            <v>0</v>
          </cell>
          <cell r="AJ89">
            <v>0</v>
          </cell>
          <cell r="AK89">
            <v>0</v>
          </cell>
          <cell r="AL89">
            <v>0</v>
          </cell>
          <cell r="AM89">
            <v>1874904.71</v>
          </cell>
          <cell r="AN89">
            <v>0</v>
          </cell>
          <cell r="AO89">
            <v>1768913.44</v>
          </cell>
          <cell r="AP89">
            <v>0</v>
          </cell>
          <cell r="AQ89">
            <v>0</v>
          </cell>
          <cell r="AR89">
            <v>0</v>
          </cell>
          <cell r="AS89">
            <v>0</v>
          </cell>
          <cell r="AT89">
            <v>0</v>
          </cell>
          <cell r="AU89">
            <v>0</v>
          </cell>
          <cell r="AV89">
            <v>0</v>
          </cell>
          <cell r="AW89">
            <v>470974.05</v>
          </cell>
          <cell r="AX89">
            <v>0</v>
          </cell>
          <cell r="AY89">
            <v>65248036.82</v>
          </cell>
          <cell r="AZ89">
            <v>0</v>
          </cell>
          <cell r="BA89">
            <v>0</v>
          </cell>
          <cell r="BB89">
            <v>3774.44</v>
          </cell>
          <cell r="BC89">
            <v>200</v>
          </cell>
          <cell r="BD89">
            <v>0</v>
          </cell>
          <cell r="BE89">
            <v>13357</v>
          </cell>
          <cell r="BF89">
            <v>0</v>
          </cell>
          <cell r="BG89">
            <v>0</v>
          </cell>
          <cell r="BH89">
            <v>0</v>
          </cell>
          <cell r="BI89">
            <v>0</v>
          </cell>
          <cell r="BJ89">
            <v>0</v>
          </cell>
          <cell r="BK89">
            <v>0</v>
          </cell>
          <cell r="BL89">
            <v>0</v>
          </cell>
          <cell r="BM89">
            <v>0</v>
          </cell>
          <cell r="BN89">
            <v>0</v>
          </cell>
          <cell r="BO89">
            <v>0</v>
          </cell>
          <cell r="BP89">
            <v>-1165664.98</v>
          </cell>
          <cell r="BQ89">
            <v>88387418.150000006</v>
          </cell>
          <cell r="BR89">
            <v>0</v>
          </cell>
          <cell r="BS89">
            <v>0</v>
          </cell>
          <cell r="BT89">
            <v>0</v>
          </cell>
          <cell r="BU89">
            <v>0</v>
          </cell>
          <cell r="BV89">
            <v>0</v>
          </cell>
          <cell r="BW89">
            <v>0</v>
          </cell>
          <cell r="BX89">
            <v>0</v>
          </cell>
          <cell r="BY89">
            <v>0</v>
          </cell>
          <cell r="BZ89">
            <v>0</v>
          </cell>
          <cell r="CA89">
            <v>0</v>
          </cell>
          <cell r="CB89">
            <v>88387418.150000006</v>
          </cell>
          <cell r="CC89">
            <v>0</v>
          </cell>
        </row>
        <row r="90">
          <cell r="B90" t="str">
            <v>BP14100</v>
          </cell>
          <cell r="C90">
            <v>0</v>
          </cell>
          <cell r="D90">
            <v>183694.21</v>
          </cell>
          <cell r="E90">
            <v>12716.22</v>
          </cell>
          <cell r="F90">
            <v>81289.8</v>
          </cell>
          <cell r="G90">
            <v>0</v>
          </cell>
          <cell r="H90">
            <v>0</v>
          </cell>
          <cell r="I90">
            <v>0</v>
          </cell>
          <cell r="J90">
            <v>10146.24</v>
          </cell>
          <cell r="K90">
            <v>27548.86</v>
          </cell>
          <cell r="L90">
            <v>0</v>
          </cell>
          <cell r="M90">
            <v>0</v>
          </cell>
          <cell r="N90">
            <v>20073.080000000002</v>
          </cell>
          <cell r="O90">
            <v>0</v>
          </cell>
          <cell r="P90">
            <v>24380.27</v>
          </cell>
          <cell r="Q90">
            <v>0</v>
          </cell>
          <cell r="R90">
            <v>0</v>
          </cell>
          <cell r="S90">
            <v>0</v>
          </cell>
          <cell r="T90">
            <v>0</v>
          </cell>
          <cell r="U90">
            <v>0</v>
          </cell>
          <cell r="V90">
            <v>0</v>
          </cell>
          <cell r="W90">
            <v>0</v>
          </cell>
          <cell r="X90">
            <v>6678.36</v>
          </cell>
          <cell r="Y90">
            <v>6784.44</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3354803.12</v>
          </cell>
          <cell r="AP90">
            <v>0</v>
          </cell>
          <cell r="AQ90">
            <v>0</v>
          </cell>
          <cell r="AR90">
            <v>0</v>
          </cell>
          <cell r="AS90">
            <v>0</v>
          </cell>
          <cell r="AT90">
            <v>0</v>
          </cell>
          <cell r="AU90">
            <v>0</v>
          </cell>
          <cell r="AV90">
            <v>0</v>
          </cell>
          <cell r="AW90">
            <v>0</v>
          </cell>
          <cell r="AX90">
            <v>0</v>
          </cell>
          <cell r="AY90">
            <v>1215622.28</v>
          </cell>
          <cell r="AZ90">
            <v>0</v>
          </cell>
          <cell r="BA90">
            <v>0</v>
          </cell>
          <cell r="BB90">
            <v>0</v>
          </cell>
          <cell r="BC90">
            <v>0</v>
          </cell>
          <cell r="BD90">
            <v>0</v>
          </cell>
          <cell r="BE90">
            <v>0</v>
          </cell>
          <cell r="BF90">
            <v>0</v>
          </cell>
          <cell r="BG90">
            <v>0</v>
          </cell>
          <cell r="BH90">
            <v>0</v>
          </cell>
          <cell r="BI90">
            <v>16513.64</v>
          </cell>
          <cell r="BJ90">
            <v>0</v>
          </cell>
          <cell r="BK90">
            <v>0</v>
          </cell>
          <cell r="BL90">
            <v>931.72</v>
          </cell>
          <cell r="BM90">
            <v>0</v>
          </cell>
          <cell r="BN90">
            <v>0</v>
          </cell>
          <cell r="BO90">
            <v>270987.45</v>
          </cell>
          <cell r="BP90">
            <v>0</v>
          </cell>
          <cell r="BQ90">
            <v>5232169.6900000004</v>
          </cell>
          <cell r="BR90">
            <v>0</v>
          </cell>
          <cell r="BS90">
            <v>0</v>
          </cell>
          <cell r="BT90">
            <v>0</v>
          </cell>
          <cell r="BU90">
            <v>0</v>
          </cell>
          <cell r="BV90">
            <v>0</v>
          </cell>
          <cell r="BW90">
            <v>0</v>
          </cell>
          <cell r="BX90">
            <v>0</v>
          </cell>
          <cell r="BY90">
            <v>0</v>
          </cell>
          <cell r="BZ90">
            <v>0</v>
          </cell>
          <cell r="CA90">
            <v>0</v>
          </cell>
          <cell r="CB90">
            <v>5232169.6900000004</v>
          </cell>
          <cell r="CC90">
            <v>0</v>
          </cell>
        </row>
        <row r="91">
          <cell r="B91" t="str">
            <v>BP14200</v>
          </cell>
          <cell r="C91">
            <v>0</v>
          </cell>
          <cell r="D91">
            <v>6125535.2999999998</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6125535.2999999998</v>
          </cell>
          <cell r="BR91">
            <v>0</v>
          </cell>
          <cell r="BS91">
            <v>0</v>
          </cell>
          <cell r="BT91">
            <v>0</v>
          </cell>
          <cell r="BU91">
            <v>0</v>
          </cell>
          <cell r="BV91">
            <v>0</v>
          </cell>
          <cell r="BW91">
            <v>0</v>
          </cell>
          <cell r="BX91">
            <v>0</v>
          </cell>
          <cell r="BY91">
            <v>0</v>
          </cell>
          <cell r="BZ91">
            <v>0</v>
          </cell>
          <cell r="CA91">
            <v>0</v>
          </cell>
          <cell r="CB91">
            <v>6125535.2999999998</v>
          </cell>
          <cell r="CC91">
            <v>0</v>
          </cell>
        </row>
        <row r="92">
          <cell r="B92" t="str">
            <v>BP14300</v>
          </cell>
          <cell r="C92">
            <v>0</v>
          </cell>
          <cell r="D92">
            <v>19524</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-777036.11</v>
          </cell>
          <cell r="AB92">
            <v>122267</v>
          </cell>
          <cell r="AC92">
            <v>0</v>
          </cell>
          <cell r="AD92">
            <v>0</v>
          </cell>
          <cell r="AE92">
            <v>0</v>
          </cell>
          <cell r="AF92">
            <v>0</v>
          </cell>
          <cell r="AG92">
            <v>0</v>
          </cell>
          <cell r="AH92">
            <v>0</v>
          </cell>
          <cell r="AI92">
            <v>0</v>
          </cell>
          <cell r="AJ92">
            <v>0</v>
          </cell>
          <cell r="AK92">
            <v>32759197.649999999</v>
          </cell>
          <cell r="AL92">
            <v>0</v>
          </cell>
          <cell r="AM92">
            <v>0</v>
          </cell>
          <cell r="AN92">
            <v>0</v>
          </cell>
          <cell r="AO92">
            <v>-2081478.87</v>
          </cell>
          <cell r="AP92">
            <v>0</v>
          </cell>
          <cell r="AQ92">
            <v>0</v>
          </cell>
          <cell r="AR92">
            <v>0</v>
          </cell>
          <cell r="AS92">
            <v>0</v>
          </cell>
          <cell r="AT92">
            <v>0</v>
          </cell>
          <cell r="AU92">
            <v>0</v>
          </cell>
          <cell r="AV92">
            <v>0</v>
          </cell>
          <cell r="AW92">
            <v>0</v>
          </cell>
          <cell r="AX92">
            <v>0</v>
          </cell>
          <cell r="AY92">
            <v>57556671.990000002</v>
          </cell>
          <cell r="AZ92">
            <v>52515</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-22166444.399999999</v>
          </cell>
          <cell r="BQ92">
            <v>65485216.259999998</v>
          </cell>
          <cell r="BR92">
            <v>423496.74</v>
          </cell>
          <cell r="BS92">
            <v>0</v>
          </cell>
          <cell r="BT92">
            <v>0</v>
          </cell>
          <cell r="BU92">
            <v>0</v>
          </cell>
          <cell r="BV92">
            <v>0</v>
          </cell>
          <cell r="BW92">
            <v>0</v>
          </cell>
          <cell r="BX92">
            <v>0</v>
          </cell>
          <cell r="BY92">
            <v>211748.37</v>
          </cell>
          <cell r="BZ92">
            <v>0</v>
          </cell>
          <cell r="CA92">
            <v>635245.11</v>
          </cell>
          <cell r="CB92">
            <v>66120461.369999997</v>
          </cell>
          <cell r="CC92">
            <v>0</v>
          </cell>
        </row>
        <row r="93">
          <cell r="B93" t="str">
            <v>BP15000</v>
          </cell>
          <cell r="C93">
            <v>0</v>
          </cell>
          <cell r="D93">
            <v>138450912.38999999</v>
          </cell>
          <cell r="E93">
            <v>17197305.800000001</v>
          </cell>
          <cell r="F93">
            <v>4897599.7300000004</v>
          </cell>
          <cell r="G93">
            <v>10000</v>
          </cell>
          <cell r="H93">
            <v>7534.38</v>
          </cell>
          <cell r="I93">
            <v>302322.15000000002</v>
          </cell>
          <cell r="J93">
            <v>329274.76</v>
          </cell>
          <cell r="K93">
            <v>14269930.35</v>
          </cell>
          <cell r="L93">
            <v>5017621.4000000004</v>
          </cell>
          <cell r="M93">
            <v>9215620.1300000008</v>
          </cell>
          <cell r="N93">
            <v>3309994.45</v>
          </cell>
          <cell r="O93">
            <v>6053326.1799999997</v>
          </cell>
          <cell r="P93">
            <v>9491893.7200000007</v>
          </cell>
          <cell r="Q93">
            <v>50.16</v>
          </cell>
          <cell r="R93">
            <v>37483.72</v>
          </cell>
          <cell r="S93">
            <v>140.71</v>
          </cell>
          <cell r="T93">
            <v>873510.29</v>
          </cell>
          <cell r="U93">
            <v>16392.240000000002</v>
          </cell>
          <cell r="V93">
            <v>380902.54</v>
          </cell>
          <cell r="W93">
            <v>23879191.25</v>
          </cell>
          <cell r="X93">
            <v>7023151.9800000004</v>
          </cell>
          <cell r="Y93">
            <v>764472.72</v>
          </cell>
          <cell r="Z93">
            <v>6000</v>
          </cell>
          <cell r="AA93">
            <v>567120.15</v>
          </cell>
          <cell r="AB93">
            <v>8546065.1799999997</v>
          </cell>
          <cell r="AC93">
            <v>4940472.49</v>
          </cell>
          <cell r="AD93">
            <v>121959.33</v>
          </cell>
          <cell r="AE93">
            <v>95497.06</v>
          </cell>
          <cell r="AF93">
            <v>780823.13</v>
          </cell>
          <cell r="AG93">
            <v>87162.81</v>
          </cell>
          <cell r="AH93">
            <v>11783.86</v>
          </cell>
          <cell r="AI93">
            <v>2423702.7200000002</v>
          </cell>
          <cell r="AJ93">
            <v>970936.61</v>
          </cell>
          <cell r="AK93">
            <v>37274806.619999997</v>
          </cell>
          <cell r="AL93">
            <v>20664368.329999998</v>
          </cell>
          <cell r="AM93">
            <v>194509691.78</v>
          </cell>
          <cell r="AN93">
            <v>2740763.48</v>
          </cell>
          <cell r="AO93">
            <v>81188.47</v>
          </cell>
          <cell r="AP93">
            <v>19529364.34</v>
          </cell>
          <cell r="AQ93">
            <v>295532.34000000003</v>
          </cell>
          <cell r="AR93">
            <v>696431.71</v>
          </cell>
          <cell r="AS93">
            <v>16510519.140000001</v>
          </cell>
          <cell r="AT93">
            <v>4987789.2300000004</v>
          </cell>
          <cell r="AU93">
            <v>920441.28</v>
          </cell>
          <cell r="AV93">
            <v>4237.75</v>
          </cell>
          <cell r="AW93">
            <v>2232677.9300000002</v>
          </cell>
          <cell r="AX93">
            <v>36478.769999999997</v>
          </cell>
          <cell r="AY93">
            <v>-121873562.95</v>
          </cell>
          <cell r="AZ93">
            <v>9111291.4600000009</v>
          </cell>
          <cell r="BA93">
            <v>10296129.75</v>
          </cell>
          <cell r="BB93">
            <v>2643491.04</v>
          </cell>
          <cell r="BC93">
            <v>2626652.04</v>
          </cell>
          <cell r="BD93">
            <v>20952380.359999999</v>
          </cell>
          <cell r="BE93">
            <v>2632295.5499999998</v>
          </cell>
          <cell r="BF93">
            <v>977864.96</v>
          </cell>
          <cell r="BG93">
            <v>902908.75</v>
          </cell>
          <cell r="BH93">
            <v>19027749.640000001</v>
          </cell>
          <cell r="BI93">
            <v>2069583.79</v>
          </cell>
          <cell r="BJ93">
            <v>3001.2</v>
          </cell>
          <cell r="BK93">
            <v>79074502.090000004</v>
          </cell>
          <cell r="BL93">
            <v>6958183.9199999999</v>
          </cell>
          <cell r="BM93">
            <v>2106746.11</v>
          </cell>
          <cell r="BN93">
            <v>7078491.0599999996</v>
          </cell>
          <cell r="BO93">
            <v>31351434.559999999</v>
          </cell>
          <cell r="BP93">
            <v>3812848.24</v>
          </cell>
          <cell r="BQ93">
            <v>640316437.13</v>
          </cell>
          <cell r="BR93">
            <v>-694</v>
          </cell>
          <cell r="BS93">
            <v>694</v>
          </cell>
          <cell r="BT93">
            <v>0</v>
          </cell>
          <cell r="BU93">
            <v>0</v>
          </cell>
          <cell r="BV93">
            <v>0</v>
          </cell>
          <cell r="BW93">
            <v>-444022041.60000002</v>
          </cell>
          <cell r="BX93">
            <v>0</v>
          </cell>
          <cell r="BY93">
            <v>0</v>
          </cell>
          <cell r="BZ93">
            <v>0</v>
          </cell>
          <cell r="CA93">
            <v>-444022041.60000002</v>
          </cell>
          <cell r="CB93">
            <v>196294395.53</v>
          </cell>
          <cell r="CC93">
            <v>0</v>
          </cell>
        </row>
        <row r="94">
          <cell r="B94" t="str">
            <v>BP15100</v>
          </cell>
          <cell r="C94">
            <v>0</v>
          </cell>
          <cell r="D94">
            <v>14718357.6</v>
          </cell>
          <cell r="E94">
            <v>665956.47</v>
          </cell>
          <cell r="F94">
            <v>342299.89</v>
          </cell>
          <cell r="G94">
            <v>0</v>
          </cell>
          <cell r="H94">
            <v>0</v>
          </cell>
          <cell r="I94">
            <v>0</v>
          </cell>
          <cell r="J94">
            <v>26722.58</v>
          </cell>
          <cell r="K94">
            <v>934294.21</v>
          </cell>
          <cell r="L94">
            <v>0</v>
          </cell>
          <cell r="M94">
            <v>94771.55</v>
          </cell>
          <cell r="N94">
            <v>374820.59</v>
          </cell>
          <cell r="O94">
            <v>219605.41</v>
          </cell>
          <cell r="P94">
            <v>679549.95</v>
          </cell>
          <cell r="Q94">
            <v>0</v>
          </cell>
          <cell r="R94">
            <v>0</v>
          </cell>
          <cell r="S94">
            <v>0</v>
          </cell>
          <cell r="T94">
            <v>126769.51</v>
          </cell>
          <cell r="U94">
            <v>0</v>
          </cell>
          <cell r="V94">
            <v>0</v>
          </cell>
          <cell r="W94">
            <v>0</v>
          </cell>
          <cell r="X94">
            <v>131841.21</v>
          </cell>
          <cell r="Y94">
            <v>72912.399999999994</v>
          </cell>
          <cell r="Z94">
            <v>0</v>
          </cell>
          <cell r="AA94">
            <v>0</v>
          </cell>
          <cell r="AB94">
            <v>187180</v>
          </cell>
          <cell r="AC94">
            <v>149200</v>
          </cell>
          <cell r="AD94">
            <v>8000</v>
          </cell>
          <cell r="AE94">
            <v>6000</v>
          </cell>
          <cell r="AF94">
            <v>0</v>
          </cell>
          <cell r="AG94">
            <v>0</v>
          </cell>
          <cell r="AH94">
            <v>0</v>
          </cell>
          <cell r="AI94">
            <v>0</v>
          </cell>
          <cell r="AJ94">
            <v>0</v>
          </cell>
          <cell r="AK94">
            <v>50000</v>
          </cell>
          <cell r="AL94">
            <v>0</v>
          </cell>
          <cell r="AM94">
            <v>3599321.54</v>
          </cell>
          <cell r="AN94">
            <v>0</v>
          </cell>
          <cell r="AO94">
            <v>-133000</v>
          </cell>
          <cell r="AP94">
            <v>324296.33</v>
          </cell>
          <cell r="AQ94">
            <v>0</v>
          </cell>
          <cell r="AR94">
            <v>43333.7</v>
          </cell>
          <cell r="AS94">
            <v>0</v>
          </cell>
          <cell r="AT94">
            <v>0</v>
          </cell>
          <cell r="AU94">
            <v>4204.45</v>
          </cell>
          <cell r="AV94">
            <v>0</v>
          </cell>
          <cell r="AW94">
            <v>13881.09</v>
          </cell>
          <cell r="AX94">
            <v>1685.5</v>
          </cell>
          <cell r="AY94">
            <v>0</v>
          </cell>
          <cell r="AZ94">
            <v>3073108.35</v>
          </cell>
          <cell r="BA94">
            <v>0</v>
          </cell>
          <cell r="BB94">
            <v>0</v>
          </cell>
          <cell r="BC94">
            <v>0</v>
          </cell>
          <cell r="BD94">
            <v>0</v>
          </cell>
          <cell r="BE94">
            <v>12000</v>
          </cell>
          <cell r="BF94">
            <v>0</v>
          </cell>
          <cell r="BG94">
            <v>0</v>
          </cell>
          <cell r="BH94">
            <v>0</v>
          </cell>
          <cell r="BI94">
            <v>0</v>
          </cell>
          <cell r="BJ94">
            <v>0</v>
          </cell>
          <cell r="BK94">
            <v>0</v>
          </cell>
          <cell r="BL94">
            <v>0</v>
          </cell>
          <cell r="BM94">
            <v>0</v>
          </cell>
          <cell r="BN94">
            <v>0</v>
          </cell>
          <cell r="BO94">
            <v>23389.3</v>
          </cell>
          <cell r="BP94">
            <v>4363096.07</v>
          </cell>
          <cell r="BQ94">
            <v>30113597.699999999</v>
          </cell>
          <cell r="BR94">
            <v>0</v>
          </cell>
          <cell r="BS94">
            <v>0</v>
          </cell>
          <cell r="BT94">
            <v>0</v>
          </cell>
          <cell r="BU94">
            <v>0</v>
          </cell>
          <cell r="BV94">
            <v>0</v>
          </cell>
          <cell r="BW94">
            <v>0</v>
          </cell>
          <cell r="BX94">
            <v>0</v>
          </cell>
          <cell r="BY94">
            <v>0</v>
          </cell>
          <cell r="BZ94">
            <v>0</v>
          </cell>
          <cell r="CA94">
            <v>0</v>
          </cell>
          <cell r="CB94">
            <v>30113597.699999999</v>
          </cell>
          <cell r="CC94">
            <v>0</v>
          </cell>
        </row>
        <row r="95">
          <cell r="B95" t="str">
            <v>BP15200</v>
          </cell>
          <cell r="C95">
            <v>0</v>
          </cell>
          <cell r="D95">
            <v>23314949.190000001</v>
          </cell>
          <cell r="E95">
            <v>0</v>
          </cell>
          <cell r="F95">
            <v>1123630.57</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1152325.68</v>
          </cell>
          <cell r="AC95">
            <v>0</v>
          </cell>
          <cell r="AD95">
            <v>0</v>
          </cell>
          <cell r="AE95">
            <v>0</v>
          </cell>
          <cell r="AF95">
            <v>0</v>
          </cell>
          <cell r="AG95">
            <v>0</v>
          </cell>
          <cell r="AH95">
            <v>0</v>
          </cell>
          <cell r="AI95">
            <v>0</v>
          </cell>
          <cell r="AJ95">
            <v>0</v>
          </cell>
          <cell r="AK95">
            <v>0</v>
          </cell>
          <cell r="AL95">
            <v>0</v>
          </cell>
          <cell r="AM95">
            <v>2.88</v>
          </cell>
          <cell r="AN95">
            <v>0</v>
          </cell>
          <cell r="AO95">
            <v>0</v>
          </cell>
          <cell r="AP95">
            <v>0</v>
          </cell>
          <cell r="AQ95">
            <v>0</v>
          </cell>
          <cell r="AR95">
            <v>0</v>
          </cell>
          <cell r="AS95">
            <v>0</v>
          </cell>
          <cell r="AT95">
            <v>0</v>
          </cell>
          <cell r="AU95">
            <v>0</v>
          </cell>
          <cell r="AV95">
            <v>0</v>
          </cell>
          <cell r="AW95">
            <v>364391.96</v>
          </cell>
          <cell r="AX95">
            <v>0</v>
          </cell>
          <cell r="AY95">
            <v>-73.61</v>
          </cell>
          <cell r="AZ95">
            <v>73.61</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25955300.280000001</v>
          </cell>
          <cell r="BR95">
            <v>0</v>
          </cell>
          <cell r="BS95">
            <v>0</v>
          </cell>
          <cell r="BT95">
            <v>0</v>
          </cell>
          <cell r="BU95">
            <v>0</v>
          </cell>
          <cell r="BV95">
            <v>0</v>
          </cell>
          <cell r="BW95">
            <v>0</v>
          </cell>
          <cell r="BX95">
            <v>0</v>
          </cell>
          <cell r="BY95">
            <v>0</v>
          </cell>
          <cell r="BZ95">
            <v>0</v>
          </cell>
          <cell r="CA95">
            <v>0</v>
          </cell>
          <cell r="CB95">
            <v>25955300.280000001</v>
          </cell>
          <cell r="CC95">
            <v>0</v>
          </cell>
        </row>
        <row r="96">
          <cell r="B96" t="str">
            <v>BP15300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row>
        <row r="97">
          <cell r="B97" t="str">
            <v>BP15400</v>
          </cell>
          <cell r="C97">
            <v>0</v>
          </cell>
          <cell r="D97">
            <v>23314949.190000001</v>
          </cell>
          <cell r="E97">
            <v>0</v>
          </cell>
          <cell r="F97">
            <v>1123630.57</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1152325.68</v>
          </cell>
          <cell r="AC97">
            <v>0</v>
          </cell>
          <cell r="AD97">
            <v>0</v>
          </cell>
          <cell r="AE97">
            <v>0</v>
          </cell>
          <cell r="AF97">
            <v>0</v>
          </cell>
          <cell r="AG97">
            <v>0</v>
          </cell>
          <cell r="AH97">
            <v>0</v>
          </cell>
          <cell r="AI97">
            <v>0</v>
          </cell>
          <cell r="AJ97">
            <v>0</v>
          </cell>
          <cell r="AK97">
            <v>0</v>
          </cell>
          <cell r="AL97">
            <v>0</v>
          </cell>
          <cell r="AM97">
            <v>2.88</v>
          </cell>
          <cell r="AN97">
            <v>0</v>
          </cell>
          <cell r="AO97">
            <v>0</v>
          </cell>
          <cell r="AP97">
            <v>0</v>
          </cell>
          <cell r="AQ97">
            <v>0</v>
          </cell>
          <cell r="AR97">
            <v>0</v>
          </cell>
          <cell r="AS97">
            <v>0</v>
          </cell>
          <cell r="AT97">
            <v>0</v>
          </cell>
          <cell r="AU97">
            <v>0</v>
          </cell>
          <cell r="AV97">
            <v>0</v>
          </cell>
          <cell r="AW97">
            <v>364391.96</v>
          </cell>
          <cell r="AX97">
            <v>0</v>
          </cell>
          <cell r="AY97">
            <v>-73.61</v>
          </cell>
          <cell r="AZ97">
            <v>73.61</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25955300.280000001</v>
          </cell>
          <cell r="BR97">
            <v>0</v>
          </cell>
          <cell r="BS97">
            <v>0</v>
          </cell>
          <cell r="BT97">
            <v>0</v>
          </cell>
          <cell r="BU97">
            <v>0</v>
          </cell>
          <cell r="BV97">
            <v>0</v>
          </cell>
          <cell r="BW97">
            <v>0</v>
          </cell>
          <cell r="BX97">
            <v>0</v>
          </cell>
          <cell r="BY97">
            <v>0</v>
          </cell>
          <cell r="BZ97">
            <v>0</v>
          </cell>
          <cell r="CA97">
            <v>0</v>
          </cell>
          <cell r="CB97">
            <v>25955300.280000001</v>
          </cell>
          <cell r="CC97">
            <v>0</v>
          </cell>
        </row>
        <row r="98">
          <cell r="B98" t="str">
            <v>BP15500</v>
          </cell>
          <cell r="C98">
            <v>0</v>
          </cell>
          <cell r="D98">
            <v>24173528.670000002</v>
          </cell>
          <cell r="E98">
            <v>10116974.41</v>
          </cell>
          <cell r="F98">
            <v>1982373.78</v>
          </cell>
          <cell r="G98">
            <v>0</v>
          </cell>
          <cell r="H98">
            <v>48.65</v>
          </cell>
          <cell r="I98">
            <v>1143.6300000000001</v>
          </cell>
          <cell r="J98">
            <v>91045.86</v>
          </cell>
          <cell r="K98">
            <v>8836531.3399999999</v>
          </cell>
          <cell r="L98">
            <v>202008.11</v>
          </cell>
          <cell r="M98">
            <v>186637.3</v>
          </cell>
          <cell r="N98">
            <v>1351336.62</v>
          </cell>
          <cell r="O98">
            <v>891836.67</v>
          </cell>
          <cell r="P98">
            <v>3304228.1</v>
          </cell>
          <cell r="Q98">
            <v>0</v>
          </cell>
          <cell r="R98">
            <v>2049.08</v>
          </cell>
          <cell r="S98">
            <v>0</v>
          </cell>
          <cell r="T98">
            <v>87549.5</v>
          </cell>
          <cell r="U98">
            <v>5180.9399999999996</v>
          </cell>
          <cell r="V98">
            <v>30745.8</v>
          </cell>
          <cell r="W98">
            <v>216233.96</v>
          </cell>
          <cell r="X98">
            <v>666245</v>
          </cell>
          <cell r="Y98">
            <v>304328.15999999997</v>
          </cell>
          <cell r="Z98">
            <v>0</v>
          </cell>
          <cell r="AA98">
            <v>-74826.320000000007</v>
          </cell>
          <cell r="AB98">
            <v>2407971.91</v>
          </cell>
          <cell r="AC98">
            <v>454651.98</v>
          </cell>
          <cell r="AD98">
            <v>48956.52</v>
          </cell>
          <cell r="AE98">
            <v>60863.37</v>
          </cell>
          <cell r="AF98">
            <v>92126.35</v>
          </cell>
          <cell r="AG98">
            <v>19014.310000000001</v>
          </cell>
          <cell r="AH98">
            <v>5934.26</v>
          </cell>
          <cell r="AI98">
            <v>667939.89</v>
          </cell>
          <cell r="AJ98">
            <v>294.7</v>
          </cell>
          <cell r="AK98">
            <v>268235.62</v>
          </cell>
          <cell r="AL98">
            <v>265041.55</v>
          </cell>
          <cell r="AM98">
            <v>20106440.43</v>
          </cell>
          <cell r="AN98">
            <v>164330.57999999999</v>
          </cell>
          <cell r="AO98">
            <v>0</v>
          </cell>
          <cell r="AP98">
            <v>2256292.2400000002</v>
          </cell>
          <cell r="AQ98">
            <v>802.02</v>
          </cell>
          <cell r="AR98">
            <v>1085.6099999999999</v>
          </cell>
          <cell r="AS98">
            <v>1866851.73</v>
          </cell>
          <cell r="AT98">
            <v>167481.41</v>
          </cell>
          <cell r="AU98">
            <v>79361.53</v>
          </cell>
          <cell r="AV98">
            <v>148.75</v>
          </cell>
          <cell r="AW98">
            <v>433744.45</v>
          </cell>
          <cell r="AX98">
            <v>148.75</v>
          </cell>
          <cell r="AY98">
            <v>-0.08</v>
          </cell>
          <cell r="AZ98">
            <v>431690.37</v>
          </cell>
          <cell r="BA98">
            <v>6485.31</v>
          </cell>
          <cell r="BB98">
            <v>114719.92</v>
          </cell>
          <cell r="BC98">
            <v>61383.27</v>
          </cell>
          <cell r="BD98">
            <v>21882.94</v>
          </cell>
          <cell r="BE98">
            <v>159870.29</v>
          </cell>
          <cell r="BF98">
            <v>91802.61</v>
          </cell>
          <cell r="BG98">
            <v>33593.879999999997</v>
          </cell>
          <cell r="BH98">
            <v>2087.02</v>
          </cell>
          <cell r="BI98">
            <v>83860.23</v>
          </cell>
          <cell r="BJ98">
            <v>0</v>
          </cell>
          <cell r="BK98">
            <v>8693.07</v>
          </cell>
          <cell r="BL98">
            <v>515712.86</v>
          </cell>
          <cell r="BM98">
            <v>1215147.32</v>
          </cell>
          <cell r="BN98">
            <v>20352.330000000002</v>
          </cell>
          <cell r="BO98">
            <v>5382782.1299999999</v>
          </cell>
          <cell r="BP98">
            <v>0</v>
          </cell>
          <cell r="BQ98">
            <v>89892980.689999998</v>
          </cell>
          <cell r="BR98">
            <v>0</v>
          </cell>
          <cell r="BS98">
            <v>0</v>
          </cell>
          <cell r="BT98">
            <v>0</v>
          </cell>
          <cell r="BU98">
            <v>0</v>
          </cell>
          <cell r="BV98">
            <v>0</v>
          </cell>
          <cell r="BW98">
            <v>-2559899.34</v>
          </cell>
          <cell r="BX98">
            <v>0</v>
          </cell>
          <cell r="BY98">
            <v>0</v>
          </cell>
          <cell r="BZ98">
            <v>0</v>
          </cell>
          <cell r="CA98">
            <v>-2559899.34</v>
          </cell>
          <cell r="CB98">
            <v>87333081.349999994</v>
          </cell>
          <cell r="CC98">
            <v>0</v>
          </cell>
        </row>
        <row r="99">
          <cell r="B99" t="str">
            <v>BP15600</v>
          </cell>
          <cell r="C99">
            <v>0</v>
          </cell>
          <cell r="D99">
            <v>24173528.670000002</v>
          </cell>
          <cell r="E99">
            <v>10116974.41</v>
          </cell>
          <cell r="F99">
            <v>1982373.78</v>
          </cell>
          <cell r="G99">
            <v>0</v>
          </cell>
          <cell r="H99">
            <v>48.65</v>
          </cell>
          <cell r="I99">
            <v>1143.6300000000001</v>
          </cell>
          <cell r="J99">
            <v>91045.86</v>
          </cell>
          <cell r="K99">
            <v>8836531.3399999999</v>
          </cell>
          <cell r="L99">
            <v>202008.11</v>
          </cell>
          <cell r="M99">
            <v>186637.3</v>
          </cell>
          <cell r="N99">
            <v>1351336.62</v>
          </cell>
          <cell r="O99">
            <v>891836.67</v>
          </cell>
          <cell r="P99">
            <v>3304228.1</v>
          </cell>
          <cell r="Q99">
            <v>0</v>
          </cell>
          <cell r="R99">
            <v>2049.08</v>
          </cell>
          <cell r="S99">
            <v>0</v>
          </cell>
          <cell r="T99">
            <v>87549.5</v>
          </cell>
          <cell r="U99">
            <v>5180.9399999999996</v>
          </cell>
          <cell r="V99">
            <v>30745.8</v>
          </cell>
          <cell r="W99">
            <v>216233.96</v>
          </cell>
          <cell r="X99">
            <v>666245</v>
          </cell>
          <cell r="Y99">
            <v>304328.15999999997</v>
          </cell>
          <cell r="Z99">
            <v>0</v>
          </cell>
          <cell r="AA99">
            <v>-74826.320000000007</v>
          </cell>
          <cell r="AB99">
            <v>2407832.6</v>
          </cell>
          <cell r="AC99">
            <v>274156.98</v>
          </cell>
          <cell r="AD99">
            <v>48956.52</v>
          </cell>
          <cell r="AE99">
            <v>60863.37</v>
          </cell>
          <cell r="AF99">
            <v>92126.35</v>
          </cell>
          <cell r="AG99">
            <v>19014.310000000001</v>
          </cell>
          <cell r="AH99">
            <v>5934.26</v>
          </cell>
          <cell r="AI99">
            <v>667939.89</v>
          </cell>
          <cell r="AJ99">
            <v>294.7</v>
          </cell>
          <cell r="AK99">
            <v>268235.62</v>
          </cell>
          <cell r="AL99">
            <v>265041.55</v>
          </cell>
          <cell r="AM99">
            <v>20106440.43</v>
          </cell>
          <cell r="AN99">
            <v>164330.57999999999</v>
          </cell>
          <cell r="AO99">
            <v>0</v>
          </cell>
          <cell r="AP99">
            <v>2256292.2400000002</v>
          </cell>
          <cell r="AQ99">
            <v>802.02</v>
          </cell>
          <cell r="AR99">
            <v>1085.6099999999999</v>
          </cell>
          <cell r="AS99">
            <v>1866851.73</v>
          </cell>
          <cell r="AT99">
            <v>167481.41</v>
          </cell>
          <cell r="AU99">
            <v>79361.53</v>
          </cell>
          <cell r="AV99">
            <v>148.75</v>
          </cell>
          <cell r="AW99">
            <v>433744.45</v>
          </cell>
          <cell r="AX99">
            <v>148.75</v>
          </cell>
          <cell r="AY99">
            <v>-0.08</v>
          </cell>
          <cell r="AZ99">
            <v>431690.37</v>
          </cell>
          <cell r="BA99">
            <v>6485.31</v>
          </cell>
          <cell r="BB99">
            <v>114719.92</v>
          </cell>
          <cell r="BC99">
            <v>61383.27</v>
          </cell>
          <cell r="BD99">
            <v>21882.94</v>
          </cell>
          <cell r="BE99">
            <v>159870.29</v>
          </cell>
          <cell r="BF99">
            <v>91802.61</v>
          </cell>
          <cell r="BG99">
            <v>33593.879999999997</v>
          </cell>
          <cell r="BH99">
            <v>2087.02</v>
          </cell>
          <cell r="BI99">
            <v>83860.23</v>
          </cell>
          <cell r="BJ99">
            <v>0</v>
          </cell>
          <cell r="BK99">
            <v>8693.07</v>
          </cell>
          <cell r="BL99">
            <v>515712.86</v>
          </cell>
          <cell r="BM99">
            <v>1215147.32</v>
          </cell>
          <cell r="BN99">
            <v>20352.330000000002</v>
          </cell>
          <cell r="BO99">
            <v>5382782.1299999999</v>
          </cell>
          <cell r="BP99">
            <v>0</v>
          </cell>
          <cell r="BQ99">
            <v>89712346.379999995</v>
          </cell>
          <cell r="BR99">
            <v>0</v>
          </cell>
          <cell r="BS99">
            <v>0</v>
          </cell>
          <cell r="BT99">
            <v>0</v>
          </cell>
          <cell r="BU99">
            <v>0</v>
          </cell>
          <cell r="BV99">
            <v>0</v>
          </cell>
          <cell r="BW99">
            <v>-2559899.34</v>
          </cell>
          <cell r="BX99">
            <v>0</v>
          </cell>
          <cell r="BY99">
            <v>0</v>
          </cell>
          <cell r="BZ99">
            <v>0</v>
          </cell>
          <cell r="CA99">
            <v>-2559899.34</v>
          </cell>
          <cell r="CB99">
            <v>87152447.040000007</v>
          </cell>
          <cell r="CC99">
            <v>0</v>
          </cell>
        </row>
        <row r="100">
          <cell r="B100" t="str">
            <v>BP15700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139.31</v>
          </cell>
          <cell r="AC100">
            <v>180495</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180634.31</v>
          </cell>
          <cell r="BR100">
            <v>0</v>
          </cell>
          <cell r="BS100">
            <v>0</v>
          </cell>
          <cell r="BT100">
            <v>0</v>
          </cell>
          <cell r="BU100">
            <v>0</v>
          </cell>
          <cell r="BV100">
            <v>0</v>
          </cell>
          <cell r="BW100">
            <v>0</v>
          </cell>
          <cell r="BX100">
            <v>0</v>
          </cell>
          <cell r="BY100">
            <v>0</v>
          </cell>
          <cell r="BZ100">
            <v>0</v>
          </cell>
          <cell r="CA100">
            <v>0</v>
          </cell>
          <cell r="CB100">
            <v>180634.31</v>
          </cell>
          <cell r="CC100">
            <v>0</v>
          </cell>
        </row>
        <row r="101">
          <cell r="B101" t="str">
            <v>BP15800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row>
        <row r="102">
          <cell r="B102" t="str">
            <v>BP15900</v>
          </cell>
          <cell r="C102">
            <v>0</v>
          </cell>
          <cell r="D102">
            <v>64844697.93</v>
          </cell>
          <cell r="E102">
            <v>5246274.18</v>
          </cell>
          <cell r="F102">
            <v>237601.13</v>
          </cell>
          <cell r="G102">
            <v>0</v>
          </cell>
          <cell r="H102">
            <v>2055.73</v>
          </cell>
          <cell r="I102">
            <v>279988.52</v>
          </cell>
          <cell r="J102">
            <v>1758.82</v>
          </cell>
          <cell r="K102">
            <v>2511285.12</v>
          </cell>
          <cell r="L102">
            <v>4040429.48</v>
          </cell>
          <cell r="M102">
            <v>8822125.0899999999</v>
          </cell>
          <cell r="N102">
            <v>1027509.97</v>
          </cell>
          <cell r="O102">
            <v>4391280.9400000004</v>
          </cell>
          <cell r="P102">
            <v>4409747.1900000004</v>
          </cell>
          <cell r="Q102">
            <v>0</v>
          </cell>
          <cell r="R102">
            <v>27190.83</v>
          </cell>
          <cell r="S102">
            <v>0</v>
          </cell>
          <cell r="T102">
            <v>552445.96</v>
          </cell>
          <cell r="U102">
            <v>6181.3</v>
          </cell>
          <cell r="V102">
            <v>106696.06</v>
          </cell>
          <cell r="W102">
            <v>22381490.23</v>
          </cell>
          <cell r="X102">
            <v>5815401.4800000004</v>
          </cell>
          <cell r="Y102">
            <v>94901.07</v>
          </cell>
          <cell r="Z102">
            <v>0</v>
          </cell>
          <cell r="AA102">
            <v>382322.32</v>
          </cell>
          <cell r="AB102">
            <v>144636.04</v>
          </cell>
          <cell r="AC102">
            <v>3730587.8</v>
          </cell>
          <cell r="AD102">
            <v>19949.78</v>
          </cell>
          <cell r="AE102">
            <v>0</v>
          </cell>
          <cell r="AF102">
            <v>0</v>
          </cell>
          <cell r="AG102">
            <v>3156.24</v>
          </cell>
          <cell r="AH102">
            <v>0</v>
          </cell>
          <cell r="AI102">
            <v>25017.88</v>
          </cell>
          <cell r="AJ102">
            <v>352.03</v>
          </cell>
          <cell r="AK102">
            <v>28919477.969999999</v>
          </cell>
          <cell r="AL102">
            <v>20371767.699999999</v>
          </cell>
          <cell r="AM102">
            <v>166929188.13999999</v>
          </cell>
          <cell r="AN102">
            <v>2531050.62</v>
          </cell>
          <cell r="AO102">
            <v>0</v>
          </cell>
          <cell r="AP102">
            <v>12634801.529999999</v>
          </cell>
          <cell r="AQ102">
            <v>57239</v>
          </cell>
          <cell r="AR102">
            <v>624596.12</v>
          </cell>
          <cell r="AS102">
            <v>14423257.93</v>
          </cell>
          <cell r="AT102">
            <v>4652071.37</v>
          </cell>
          <cell r="AU102">
            <v>797849.17</v>
          </cell>
          <cell r="AV102">
            <v>0</v>
          </cell>
          <cell r="AW102">
            <v>986024.53</v>
          </cell>
          <cell r="AX102">
            <v>539.63</v>
          </cell>
          <cell r="AY102">
            <v>-8525594.4700000007</v>
          </cell>
          <cell r="AZ102">
            <v>3676479.82</v>
          </cell>
          <cell r="BA102">
            <v>2733829.66</v>
          </cell>
          <cell r="BB102">
            <v>2500417.06</v>
          </cell>
          <cell r="BC102">
            <v>705317.83</v>
          </cell>
          <cell r="BD102">
            <v>2497664.36</v>
          </cell>
          <cell r="BE102">
            <v>2432277.9900000002</v>
          </cell>
          <cell r="BF102">
            <v>876933.36</v>
          </cell>
          <cell r="BG102">
            <v>858058.84</v>
          </cell>
          <cell r="BH102">
            <v>3239404.77</v>
          </cell>
          <cell r="BI102">
            <v>1963398.37</v>
          </cell>
          <cell r="BJ102">
            <v>79.8</v>
          </cell>
          <cell r="BK102">
            <v>10728321.029999999</v>
          </cell>
          <cell r="BL102">
            <v>2471554.37</v>
          </cell>
          <cell r="BM102">
            <v>748905.24</v>
          </cell>
          <cell r="BN102">
            <v>6658884.3799999999</v>
          </cell>
          <cell r="BO102">
            <v>25064808.489999998</v>
          </cell>
          <cell r="BP102">
            <v>0</v>
          </cell>
          <cell r="BQ102">
            <v>440663687.73000002</v>
          </cell>
          <cell r="BR102">
            <v>-694</v>
          </cell>
          <cell r="BS102">
            <v>694</v>
          </cell>
          <cell r="BT102">
            <v>0</v>
          </cell>
          <cell r="BU102">
            <v>0</v>
          </cell>
          <cell r="BV102">
            <v>0</v>
          </cell>
          <cell r="BW102">
            <v>-440059426.98000002</v>
          </cell>
          <cell r="BX102">
            <v>0</v>
          </cell>
          <cell r="BY102">
            <v>0</v>
          </cell>
          <cell r="BZ102">
            <v>0</v>
          </cell>
          <cell r="CA102">
            <v>-440059426.98000002</v>
          </cell>
          <cell r="CB102">
            <v>604260.75</v>
          </cell>
          <cell r="CC102">
            <v>0</v>
          </cell>
        </row>
        <row r="103">
          <cell r="B103" t="str">
            <v>BP16000</v>
          </cell>
          <cell r="C103">
            <v>0</v>
          </cell>
          <cell r="D103">
            <v>64757910.280000001</v>
          </cell>
          <cell r="E103">
            <v>5246274.18</v>
          </cell>
          <cell r="F103">
            <v>237601.13</v>
          </cell>
          <cell r="G103">
            <v>0</v>
          </cell>
          <cell r="H103">
            <v>2055.73</v>
          </cell>
          <cell r="I103">
            <v>279988.52</v>
          </cell>
          <cell r="J103">
            <v>1758.82</v>
          </cell>
          <cell r="K103">
            <v>2462642.6800000002</v>
          </cell>
          <cell r="L103">
            <v>4040429.48</v>
          </cell>
          <cell r="M103">
            <v>8816261.9600000009</v>
          </cell>
          <cell r="N103">
            <v>1027509.97</v>
          </cell>
          <cell r="O103">
            <v>4346054.99</v>
          </cell>
          <cell r="P103">
            <v>4409747.1900000004</v>
          </cell>
          <cell r="Q103">
            <v>0</v>
          </cell>
          <cell r="R103">
            <v>27190.83</v>
          </cell>
          <cell r="S103">
            <v>0</v>
          </cell>
          <cell r="T103">
            <v>550208.76</v>
          </cell>
          <cell r="U103">
            <v>6181.3</v>
          </cell>
          <cell r="V103">
            <v>106696.06</v>
          </cell>
          <cell r="W103">
            <v>22381490.23</v>
          </cell>
          <cell r="X103">
            <v>5792029.8799999999</v>
          </cell>
          <cell r="Y103">
            <v>85149.02</v>
          </cell>
          <cell r="Z103">
            <v>0</v>
          </cell>
          <cell r="AA103">
            <v>0</v>
          </cell>
          <cell r="AB103">
            <v>144577.63</v>
          </cell>
          <cell r="AC103">
            <v>3730587.8</v>
          </cell>
          <cell r="AD103">
            <v>19949.78</v>
          </cell>
          <cell r="AE103">
            <v>0</v>
          </cell>
          <cell r="AF103">
            <v>0</v>
          </cell>
          <cell r="AG103">
            <v>3156.24</v>
          </cell>
          <cell r="AH103">
            <v>0</v>
          </cell>
          <cell r="AI103">
            <v>25017.88</v>
          </cell>
          <cell r="AJ103">
            <v>352.03</v>
          </cell>
          <cell r="AK103">
            <v>28919477.969999999</v>
          </cell>
          <cell r="AL103">
            <v>20371767.699999999</v>
          </cell>
          <cell r="AM103">
            <v>166929188.13999999</v>
          </cell>
          <cell r="AN103">
            <v>2531050.62</v>
          </cell>
          <cell r="AO103">
            <v>0</v>
          </cell>
          <cell r="AP103">
            <v>12634801.529999999</v>
          </cell>
          <cell r="AQ103">
            <v>57239</v>
          </cell>
          <cell r="AR103">
            <v>624596.12</v>
          </cell>
          <cell r="AS103">
            <v>14423257.93</v>
          </cell>
          <cell r="AT103">
            <v>4652071.37</v>
          </cell>
          <cell r="AU103">
            <v>797849.17</v>
          </cell>
          <cell r="AV103">
            <v>0</v>
          </cell>
          <cell r="AW103">
            <v>986024.53</v>
          </cell>
          <cell r="AX103">
            <v>539.63</v>
          </cell>
          <cell r="AY103">
            <v>-8525594.4700000007</v>
          </cell>
          <cell r="AZ103">
            <v>3676479.82</v>
          </cell>
          <cell r="BA103">
            <v>2733829.66</v>
          </cell>
          <cell r="BB103">
            <v>2500417.06</v>
          </cell>
          <cell r="BC103">
            <v>705317.83</v>
          </cell>
          <cell r="BD103">
            <v>2497664.36</v>
          </cell>
          <cell r="BE103">
            <v>2432277.9900000002</v>
          </cell>
          <cell r="BF103">
            <v>876933.36</v>
          </cell>
          <cell r="BG103">
            <v>858058.84</v>
          </cell>
          <cell r="BH103">
            <v>3239404.77</v>
          </cell>
          <cell r="BI103">
            <v>1963398.37</v>
          </cell>
          <cell r="BJ103">
            <v>79.8</v>
          </cell>
          <cell r="BK103">
            <v>10728321.029999999</v>
          </cell>
          <cell r="BL103">
            <v>2471554.37</v>
          </cell>
          <cell r="BM103">
            <v>748905.24</v>
          </cell>
          <cell r="BN103">
            <v>6658884.3799999999</v>
          </cell>
          <cell r="BO103">
            <v>25064808.489999998</v>
          </cell>
          <cell r="BP103">
            <v>0</v>
          </cell>
          <cell r="BQ103">
            <v>440059426.98000002</v>
          </cell>
          <cell r="BR103">
            <v>-694</v>
          </cell>
          <cell r="BS103">
            <v>694</v>
          </cell>
          <cell r="BT103">
            <v>0</v>
          </cell>
          <cell r="BU103">
            <v>0</v>
          </cell>
          <cell r="BV103">
            <v>0</v>
          </cell>
          <cell r="BW103">
            <v>-440059426.98000002</v>
          </cell>
          <cell r="BX103">
            <v>0</v>
          </cell>
          <cell r="BY103">
            <v>0</v>
          </cell>
          <cell r="BZ103">
            <v>0</v>
          </cell>
          <cell r="CA103">
            <v>-440059426.98000002</v>
          </cell>
          <cell r="CB103">
            <v>0</v>
          </cell>
          <cell r="CC103">
            <v>0</v>
          </cell>
        </row>
        <row r="104">
          <cell r="B104" t="str">
            <v>BP16100</v>
          </cell>
          <cell r="C104">
            <v>0</v>
          </cell>
          <cell r="D104">
            <v>86787.65</v>
          </cell>
          <cell r="E104">
            <v>0</v>
          </cell>
          <cell r="F104">
            <v>0</v>
          </cell>
          <cell r="G104">
            <v>0</v>
          </cell>
          <cell r="H104">
            <v>0</v>
          </cell>
          <cell r="I104">
            <v>0</v>
          </cell>
          <cell r="J104">
            <v>0</v>
          </cell>
          <cell r="K104">
            <v>48642.44</v>
          </cell>
          <cell r="L104">
            <v>0</v>
          </cell>
          <cell r="M104">
            <v>5863.13</v>
          </cell>
          <cell r="N104">
            <v>0</v>
          </cell>
          <cell r="O104">
            <v>45225.95</v>
          </cell>
          <cell r="P104">
            <v>0</v>
          </cell>
          <cell r="Q104">
            <v>0</v>
          </cell>
          <cell r="R104">
            <v>0</v>
          </cell>
          <cell r="S104">
            <v>0</v>
          </cell>
          <cell r="T104">
            <v>2237.1999999999998</v>
          </cell>
          <cell r="U104">
            <v>0</v>
          </cell>
          <cell r="V104">
            <v>0</v>
          </cell>
          <cell r="W104">
            <v>0</v>
          </cell>
          <cell r="X104">
            <v>23371.599999999999</v>
          </cell>
          <cell r="Y104">
            <v>9752.0499999999993</v>
          </cell>
          <cell r="Z104">
            <v>0</v>
          </cell>
          <cell r="AA104">
            <v>27953.1</v>
          </cell>
          <cell r="AB104">
            <v>58.41</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249891.53</v>
          </cell>
          <cell r="BR104">
            <v>0</v>
          </cell>
          <cell r="BS104">
            <v>0</v>
          </cell>
          <cell r="BT104">
            <v>0</v>
          </cell>
          <cell r="BU104">
            <v>0</v>
          </cell>
          <cell r="BV104">
            <v>0</v>
          </cell>
          <cell r="BW104">
            <v>0</v>
          </cell>
          <cell r="BX104">
            <v>0</v>
          </cell>
          <cell r="BY104">
            <v>0</v>
          </cell>
          <cell r="BZ104">
            <v>0</v>
          </cell>
          <cell r="CA104">
            <v>0</v>
          </cell>
          <cell r="CB104">
            <v>249891.53</v>
          </cell>
          <cell r="CC104">
            <v>0</v>
          </cell>
        </row>
        <row r="105">
          <cell r="B105" t="str">
            <v>BP16200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354369.22</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354369.22</v>
          </cell>
          <cell r="BR105">
            <v>0</v>
          </cell>
          <cell r="BS105">
            <v>0</v>
          </cell>
          <cell r="BT105">
            <v>0</v>
          </cell>
          <cell r="BU105">
            <v>0</v>
          </cell>
          <cell r="BV105">
            <v>0</v>
          </cell>
          <cell r="BW105">
            <v>0</v>
          </cell>
          <cell r="BX105">
            <v>0</v>
          </cell>
          <cell r="BY105">
            <v>0</v>
          </cell>
          <cell r="BZ105">
            <v>0</v>
          </cell>
          <cell r="CA105">
            <v>0</v>
          </cell>
          <cell r="CB105">
            <v>354369.22</v>
          </cell>
          <cell r="CC105">
            <v>0</v>
          </cell>
        </row>
        <row r="106">
          <cell r="B106" t="str">
            <v>BP16300</v>
          </cell>
          <cell r="C106">
            <v>0</v>
          </cell>
          <cell r="D106">
            <v>9685842.8599999994</v>
          </cell>
          <cell r="E106">
            <v>818865.64</v>
          </cell>
          <cell r="F106">
            <v>529681.63</v>
          </cell>
          <cell r="G106">
            <v>10000</v>
          </cell>
          <cell r="H106">
            <v>5430</v>
          </cell>
          <cell r="I106">
            <v>21190</v>
          </cell>
          <cell r="J106">
            <v>52367.24</v>
          </cell>
          <cell r="K106">
            <v>1164206.8999999999</v>
          </cell>
          <cell r="L106">
            <v>139475.22</v>
          </cell>
          <cell r="M106">
            <v>51642.74</v>
          </cell>
          <cell r="N106">
            <v>311582.09000000003</v>
          </cell>
          <cell r="O106">
            <v>262753.36</v>
          </cell>
          <cell r="P106">
            <v>759034.81</v>
          </cell>
          <cell r="Q106">
            <v>0</v>
          </cell>
          <cell r="R106">
            <v>8243.81</v>
          </cell>
          <cell r="S106">
            <v>0</v>
          </cell>
          <cell r="T106">
            <v>73532.710000000006</v>
          </cell>
          <cell r="U106">
            <v>5030</v>
          </cell>
          <cell r="V106">
            <v>70677.34</v>
          </cell>
          <cell r="W106">
            <v>17434.34</v>
          </cell>
          <cell r="X106">
            <v>171514.34</v>
          </cell>
          <cell r="Y106">
            <v>182492.85</v>
          </cell>
          <cell r="Z106">
            <v>6000</v>
          </cell>
          <cell r="AA106">
            <v>-307496</v>
          </cell>
          <cell r="AB106">
            <v>257578.42</v>
          </cell>
          <cell r="AC106">
            <v>561732.71</v>
          </cell>
          <cell r="AD106">
            <v>12770.72</v>
          </cell>
          <cell r="AE106">
            <v>28633.69</v>
          </cell>
          <cell r="AF106">
            <v>496572.77</v>
          </cell>
          <cell r="AG106">
            <v>62448.21</v>
          </cell>
          <cell r="AH106">
            <v>5849.6</v>
          </cell>
          <cell r="AI106">
            <v>1730744.95</v>
          </cell>
          <cell r="AJ106">
            <v>970289.88</v>
          </cell>
          <cell r="AK106">
            <v>483997.75</v>
          </cell>
          <cell r="AL106">
            <v>27559.02</v>
          </cell>
          <cell r="AM106">
            <v>2427876.4300000002</v>
          </cell>
          <cell r="AN106">
            <v>32893.08</v>
          </cell>
          <cell r="AO106">
            <v>153000</v>
          </cell>
          <cell r="AP106">
            <v>2435563.65</v>
          </cell>
          <cell r="AQ106">
            <v>167512.04999999999</v>
          </cell>
          <cell r="AR106">
            <v>24805.13</v>
          </cell>
          <cell r="AS106">
            <v>184043.38</v>
          </cell>
          <cell r="AT106">
            <v>46916.62</v>
          </cell>
          <cell r="AU106">
            <v>39026.129999999997</v>
          </cell>
          <cell r="AV106">
            <v>3441.82</v>
          </cell>
          <cell r="AW106">
            <v>34173.879999999997</v>
          </cell>
          <cell r="AX106">
            <v>16354.43</v>
          </cell>
          <cell r="AY106">
            <v>-2760.19</v>
          </cell>
          <cell r="AZ106">
            <v>-41433.82</v>
          </cell>
          <cell r="BA106">
            <v>11061.5</v>
          </cell>
          <cell r="BB106">
            <v>28293.56</v>
          </cell>
          <cell r="BC106">
            <v>9664.4599999999991</v>
          </cell>
          <cell r="BD106">
            <v>67894.460000000006</v>
          </cell>
          <cell r="BE106">
            <v>28147.27</v>
          </cell>
          <cell r="BF106">
            <v>9128.99</v>
          </cell>
          <cell r="BG106">
            <v>11256.03</v>
          </cell>
          <cell r="BH106">
            <v>11600</v>
          </cell>
          <cell r="BI106">
            <v>11635.19</v>
          </cell>
          <cell r="BJ106">
            <v>2921.4</v>
          </cell>
          <cell r="BK106">
            <v>22861.5</v>
          </cell>
          <cell r="BL106">
            <v>20286.59</v>
          </cell>
          <cell r="BM106">
            <v>97709.13</v>
          </cell>
          <cell r="BN106">
            <v>-271776.92</v>
          </cell>
          <cell r="BO106">
            <v>688482.51</v>
          </cell>
          <cell r="BP106">
            <v>190659.09</v>
          </cell>
          <cell r="BQ106">
            <v>25138916.949999999</v>
          </cell>
          <cell r="BR106">
            <v>0</v>
          </cell>
          <cell r="BS106">
            <v>0</v>
          </cell>
          <cell r="BT106">
            <v>0</v>
          </cell>
          <cell r="BU106">
            <v>0</v>
          </cell>
          <cell r="BV106">
            <v>0</v>
          </cell>
          <cell r="BW106">
            <v>-1327704.47</v>
          </cell>
          <cell r="BX106">
            <v>0</v>
          </cell>
          <cell r="BY106">
            <v>0</v>
          </cell>
          <cell r="BZ106">
            <v>0</v>
          </cell>
          <cell r="CA106">
            <v>-1327704.47</v>
          </cell>
          <cell r="CB106">
            <v>23811212.48</v>
          </cell>
          <cell r="CC106">
            <v>0</v>
          </cell>
        </row>
        <row r="107">
          <cell r="B107" t="str">
            <v>BP16400</v>
          </cell>
          <cell r="C107">
            <v>0</v>
          </cell>
          <cell r="D107">
            <v>0</v>
          </cell>
          <cell r="E107">
            <v>0</v>
          </cell>
          <cell r="F107">
            <v>0</v>
          </cell>
          <cell r="G107">
            <v>0</v>
          </cell>
          <cell r="H107">
            <v>0</v>
          </cell>
          <cell r="I107">
            <v>0</v>
          </cell>
          <cell r="J107">
            <v>0</v>
          </cell>
          <cell r="K107">
            <v>0</v>
          </cell>
          <cell r="L107">
            <v>2057.31</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-877.43</v>
          </cell>
          <cell r="AD107">
            <v>0</v>
          </cell>
          <cell r="AE107">
            <v>28633.69</v>
          </cell>
          <cell r="AF107">
            <v>471008.71</v>
          </cell>
          <cell r="AG107">
            <v>49390.6</v>
          </cell>
          <cell r="AH107">
            <v>3549.6</v>
          </cell>
          <cell r="AI107">
            <v>0</v>
          </cell>
          <cell r="AJ107">
            <v>0</v>
          </cell>
          <cell r="AK107">
            <v>-2655.08</v>
          </cell>
          <cell r="AL107">
            <v>0</v>
          </cell>
          <cell r="AM107">
            <v>-0.1</v>
          </cell>
          <cell r="AN107">
            <v>0</v>
          </cell>
          <cell r="AO107">
            <v>0</v>
          </cell>
          <cell r="AP107">
            <v>1579230.66</v>
          </cell>
          <cell r="AQ107">
            <v>39840.47</v>
          </cell>
          <cell r="AR107">
            <v>0</v>
          </cell>
          <cell r="AS107">
            <v>0</v>
          </cell>
          <cell r="AT107">
            <v>0</v>
          </cell>
          <cell r="AU107">
            <v>0</v>
          </cell>
          <cell r="AV107">
            <v>836.82</v>
          </cell>
          <cell r="AW107">
            <v>102.8</v>
          </cell>
          <cell r="AX107">
            <v>9948.18</v>
          </cell>
          <cell r="AY107">
            <v>-1499.23</v>
          </cell>
          <cell r="AZ107">
            <v>-601640.30000000005</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-311474.65000000002</v>
          </cell>
          <cell r="BO107">
            <v>0</v>
          </cell>
          <cell r="BP107">
            <v>0</v>
          </cell>
          <cell r="BQ107">
            <v>1266452.05</v>
          </cell>
          <cell r="BR107">
            <v>0</v>
          </cell>
          <cell r="BS107">
            <v>0</v>
          </cell>
          <cell r="BT107">
            <v>0</v>
          </cell>
          <cell r="BU107">
            <v>0</v>
          </cell>
          <cell r="BV107">
            <v>0</v>
          </cell>
          <cell r="BW107">
            <v>67205.33</v>
          </cell>
          <cell r="BX107">
            <v>0</v>
          </cell>
          <cell r="BY107">
            <v>0</v>
          </cell>
          <cell r="BZ107">
            <v>0</v>
          </cell>
          <cell r="CA107">
            <v>67205.33</v>
          </cell>
          <cell r="CB107">
            <v>1333657.3799999999</v>
          </cell>
          <cell r="CC107">
            <v>0</v>
          </cell>
        </row>
        <row r="108">
          <cell r="B108" t="str">
            <v>BP16500</v>
          </cell>
          <cell r="C108">
            <v>0</v>
          </cell>
          <cell r="D108">
            <v>9685842.8599999994</v>
          </cell>
          <cell r="E108">
            <v>818865.64</v>
          </cell>
          <cell r="F108">
            <v>529681.63</v>
          </cell>
          <cell r="G108">
            <v>10000</v>
          </cell>
          <cell r="H108">
            <v>5430</v>
          </cell>
          <cell r="I108">
            <v>21190</v>
          </cell>
          <cell r="J108">
            <v>52367.24</v>
          </cell>
          <cell r="K108">
            <v>1164206.8999999999</v>
          </cell>
          <cell r="L108">
            <v>137417.91</v>
          </cell>
          <cell r="M108">
            <v>51642.74</v>
          </cell>
          <cell r="N108">
            <v>311582.09000000003</v>
          </cell>
          <cell r="O108">
            <v>262753.36</v>
          </cell>
          <cell r="P108">
            <v>759034.81</v>
          </cell>
          <cell r="Q108">
            <v>0</v>
          </cell>
          <cell r="R108">
            <v>8243.81</v>
          </cell>
          <cell r="S108">
            <v>0</v>
          </cell>
          <cell r="T108">
            <v>73532.710000000006</v>
          </cell>
          <cell r="U108">
            <v>5030</v>
          </cell>
          <cell r="V108">
            <v>70677.34</v>
          </cell>
          <cell r="W108">
            <v>17434.34</v>
          </cell>
          <cell r="X108">
            <v>171514.34</v>
          </cell>
          <cell r="Y108">
            <v>182492.85</v>
          </cell>
          <cell r="Z108">
            <v>6000</v>
          </cell>
          <cell r="AA108">
            <v>-307496</v>
          </cell>
          <cell r="AB108">
            <v>257578.42</v>
          </cell>
          <cell r="AC108">
            <v>562610.14</v>
          </cell>
          <cell r="AD108">
            <v>12770.72</v>
          </cell>
          <cell r="AE108">
            <v>0</v>
          </cell>
          <cell r="AF108">
            <v>25564.06</v>
          </cell>
          <cell r="AG108">
            <v>13057.61</v>
          </cell>
          <cell r="AH108">
            <v>2300</v>
          </cell>
          <cell r="AI108">
            <v>1730744.95</v>
          </cell>
          <cell r="AJ108">
            <v>970289.88</v>
          </cell>
          <cell r="AK108">
            <v>486652.83</v>
          </cell>
          <cell r="AL108">
            <v>27559.02</v>
          </cell>
          <cell r="AM108">
            <v>2427876.5299999998</v>
          </cell>
          <cell r="AN108">
            <v>32893.08</v>
          </cell>
          <cell r="AO108">
            <v>153000</v>
          </cell>
          <cell r="AP108">
            <v>856332.99</v>
          </cell>
          <cell r="AQ108">
            <v>127671.58</v>
          </cell>
          <cell r="AR108">
            <v>24805.13</v>
          </cell>
          <cell r="AS108">
            <v>184043.38</v>
          </cell>
          <cell r="AT108">
            <v>46916.62</v>
          </cell>
          <cell r="AU108">
            <v>39026.129999999997</v>
          </cell>
          <cell r="AV108">
            <v>2605</v>
          </cell>
          <cell r="AW108">
            <v>34071.08</v>
          </cell>
          <cell r="AX108">
            <v>6406.25</v>
          </cell>
          <cell r="AY108">
            <v>-1260.96</v>
          </cell>
          <cell r="AZ108">
            <v>560206.48</v>
          </cell>
          <cell r="BA108">
            <v>11061.5</v>
          </cell>
          <cell r="BB108">
            <v>28293.56</v>
          </cell>
          <cell r="BC108">
            <v>9664.4599999999991</v>
          </cell>
          <cell r="BD108">
            <v>67894.460000000006</v>
          </cell>
          <cell r="BE108">
            <v>28147.27</v>
          </cell>
          <cell r="BF108">
            <v>9128.99</v>
          </cell>
          <cell r="BG108">
            <v>11256.03</v>
          </cell>
          <cell r="BH108">
            <v>11600</v>
          </cell>
          <cell r="BI108">
            <v>11635.19</v>
          </cell>
          <cell r="BJ108">
            <v>2921.4</v>
          </cell>
          <cell r="BK108">
            <v>22861.5</v>
          </cell>
          <cell r="BL108">
            <v>20286.59</v>
          </cell>
          <cell r="BM108">
            <v>97709.13</v>
          </cell>
          <cell r="BN108">
            <v>39697.730000000003</v>
          </cell>
          <cell r="BO108">
            <v>688482.51</v>
          </cell>
          <cell r="BP108">
            <v>190659.09</v>
          </cell>
          <cell r="BQ108">
            <v>23872464.899999999</v>
          </cell>
          <cell r="BR108">
            <v>0</v>
          </cell>
          <cell r="BS108">
            <v>0</v>
          </cell>
          <cell r="BT108">
            <v>0</v>
          </cell>
          <cell r="BU108">
            <v>0</v>
          </cell>
          <cell r="BV108">
            <v>0</v>
          </cell>
          <cell r="BW108">
            <v>-1394909.8</v>
          </cell>
          <cell r="BX108">
            <v>0</v>
          </cell>
          <cell r="BY108">
            <v>0</v>
          </cell>
          <cell r="BZ108">
            <v>0</v>
          </cell>
          <cell r="CA108">
            <v>-1394909.8</v>
          </cell>
          <cell r="CB108">
            <v>22477555.100000001</v>
          </cell>
          <cell r="CC108">
            <v>0</v>
          </cell>
        </row>
        <row r="109">
          <cell r="B109" t="str">
            <v>BP16550</v>
          </cell>
          <cell r="C109">
            <v>0</v>
          </cell>
          <cell r="D109">
            <v>1593469.12</v>
          </cell>
          <cell r="E109">
            <v>48192.37</v>
          </cell>
          <cell r="F109">
            <v>11908.9</v>
          </cell>
          <cell r="G109">
            <v>0</v>
          </cell>
          <cell r="H109">
            <v>0</v>
          </cell>
          <cell r="I109">
            <v>0</v>
          </cell>
          <cell r="J109">
            <v>41998.71</v>
          </cell>
          <cell r="K109">
            <v>99295.5</v>
          </cell>
          <cell r="L109">
            <v>545238.63</v>
          </cell>
          <cell r="M109">
            <v>25539.61</v>
          </cell>
          <cell r="N109">
            <v>111399.62</v>
          </cell>
          <cell r="O109">
            <v>112823.61</v>
          </cell>
          <cell r="P109">
            <v>36523.08</v>
          </cell>
          <cell r="Q109">
            <v>50.16</v>
          </cell>
          <cell r="R109">
            <v>0</v>
          </cell>
          <cell r="S109">
            <v>140.71</v>
          </cell>
          <cell r="T109">
            <v>6595.27</v>
          </cell>
          <cell r="U109">
            <v>0</v>
          </cell>
          <cell r="V109">
            <v>3044.78</v>
          </cell>
          <cell r="W109">
            <v>1258367.75</v>
          </cell>
          <cell r="X109">
            <v>75863.25</v>
          </cell>
          <cell r="Y109">
            <v>14667.38</v>
          </cell>
          <cell r="Z109">
            <v>0</v>
          </cell>
          <cell r="AA109">
            <v>566905.15</v>
          </cell>
          <cell r="AB109">
            <v>3929125.86</v>
          </cell>
          <cell r="AC109">
            <v>0</v>
          </cell>
          <cell r="AD109">
            <v>0</v>
          </cell>
          <cell r="AE109">
            <v>0</v>
          </cell>
          <cell r="AF109">
            <v>0</v>
          </cell>
          <cell r="AG109">
            <v>2544.0500000000002</v>
          </cell>
          <cell r="AH109">
            <v>0</v>
          </cell>
          <cell r="AI109">
            <v>0</v>
          </cell>
          <cell r="AJ109">
            <v>0</v>
          </cell>
          <cell r="AK109">
            <v>0</v>
          </cell>
          <cell r="AL109">
            <v>0.06</v>
          </cell>
          <cell r="AM109">
            <v>649379.26</v>
          </cell>
          <cell r="AN109">
            <v>0</v>
          </cell>
          <cell r="AO109">
            <v>176206</v>
          </cell>
          <cell r="AP109">
            <v>0</v>
          </cell>
          <cell r="AQ109">
            <v>0</v>
          </cell>
          <cell r="AR109">
            <v>0</v>
          </cell>
          <cell r="AS109">
            <v>0</v>
          </cell>
          <cell r="AT109">
            <v>0</v>
          </cell>
          <cell r="AU109">
            <v>0</v>
          </cell>
          <cell r="AV109">
            <v>0</v>
          </cell>
          <cell r="AW109">
            <v>194360.02</v>
          </cell>
          <cell r="AX109">
            <v>17750.46</v>
          </cell>
          <cell r="AY109">
            <v>-113416384.53</v>
          </cell>
          <cell r="AZ109">
            <v>0</v>
          </cell>
          <cell r="BA109">
            <v>7544753.2800000003</v>
          </cell>
          <cell r="BB109">
            <v>0</v>
          </cell>
          <cell r="BC109">
            <v>1850286.48</v>
          </cell>
          <cell r="BD109">
            <v>18364938.600000001</v>
          </cell>
          <cell r="BE109">
            <v>0</v>
          </cell>
          <cell r="BF109">
            <v>0</v>
          </cell>
          <cell r="BG109">
            <v>0</v>
          </cell>
          <cell r="BH109">
            <v>15774657.85</v>
          </cell>
          <cell r="BI109">
            <v>0</v>
          </cell>
          <cell r="BJ109">
            <v>0</v>
          </cell>
          <cell r="BK109">
            <v>68314626.489999995</v>
          </cell>
          <cell r="BL109">
            <v>3948383.12</v>
          </cell>
          <cell r="BM109">
            <v>81.42</v>
          </cell>
          <cell r="BN109">
            <v>0</v>
          </cell>
          <cell r="BO109">
            <v>2448.85</v>
          </cell>
          <cell r="BP109">
            <v>189000</v>
          </cell>
          <cell r="BQ109">
            <v>12094180.869999999</v>
          </cell>
          <cell r="BR109">
            <v>0</v>
          </cell>
          <cell r="BS109">
            <v>0</v>
          </cell>
          <cell r="BT109">
            <v>0</v>
          </cell>
          <cell r="BU109">
            <v>0</v>
          </cell>
          <cell r="BV109">
            <v>0</v>
          </cell>
          <cell r="BW109">
            <v>0</v>
          </cell>
          <cell r="BX109">
            <v>0</v>
          </cell>
          <cell r="BY109">
            <v>0</v>
          </cell>
          <cell r="BZ109">
            <v>0</v>
          </cell>
          <cell r="CA109">
            <v>0</v>
          </cell>
          <cell r="CB109">
            <v>12094180.869999999</v>
          </cell>
          <cell r="CC109">
            <v>0</v>
          </cell>
        </row>
        <row r="110">
          <cell r="B110" t="str">
            <v>BP16600</v>
          </cell>
          <cell r="C110">
            <v>0</v>
          </cell>
          <cell r="D110">
            <v>120067.02</v>
          </cell>
          <cell r="E110">
            <v>301042.73</v>
          </cell>
          <cell r="F110">
            <v>626231.82999999996</v>
          </cell>
          <cell r="G110">
            <v>0</v>
          </cell>
          <cell r="H110">
            <v>0</v>
          </cell>
          <cell r="I110">
            <v>0</v>
          </cell>
          <cell r="J110">
            <v>115381.55</v>
          </cell>
          <cell r="K110">
            <v>724317.28</v>
          </cell>
          <cell r="L110">
            <v>87068.96</v>
          </cell>
          <cell r="M110">
            <v>34903.839999999997</v>
          </cell>
          <cell r="N110">
            <v>133345.56</v>
          </cell>
          <cell r="O110">
            <v>175026.19</v>
          </cell>
          <cell r="P110">
            <v>302810.59000000003</v>
          </cell>
          <cell r="Q110">
            <v>0</v>
          </cell>
          <cell r="R110">
            <v>0</v>
          </cell>
          <cell r="S110">
            <v>0</v>
          </cell>
          <cell r="T110">
            <v>23603.34</v>
          </cell>
          <cell r="U110">
            <v>0</v>
          </cell>
          <cell r="V110">
            <v>34172.28</v>
          </cell>
          <cell r="W110">
            <v>5664.97</v>
          </cell>
          <cell r="X110">
            <v>162286.70000000001</v>
          </cell>
          <cell r="Y110">
            <v>95170.86</v>
          </cell>
          <cell r="Z110">
            <v>0</v>
          </cell>
          <cell r="AA110">
            <v>215</v>
          </cell>
          <cell r="AB110">
            <v>35093.269999999997</v>
          </cell>
          <cell r="AC110">
            <v>0</v>
          </cell>
          <cell r="AD110">
            <v>0</v>
          </cell>
          <cell r="AE110">
            <v>0</v>
          </cell>
          <cell r="AF110">
            <v>0</v>
          </cell>
          <cell r="AG110">
            <v>0</v>
          </cell>
          <cell r="AH110">
            <v>0</v>
          </cell>
          <cell r="AI110">
            <v>0</v>
          </cell>
          <cell r="AJ110">
            <v>0</v>
          </cell>
          <cell r="AK110">
            <v>0</v>
          </cell>
          <cell r="AL110">
            <v>0</v>
          </cell>
          <cell r="AM110">
            <v>796968.1</v>
          </cell>
          <cell r="AN110">
            <v>247.04</v>
          </cell>
          <cell r="AO110">
            <v>304982.46999999997</v>
          </cell>
          <cell r="AP110">
            <v>358620.57</v>
          </cell>
          <cell r="AQ110">
            <v>0</v>
          </cell>
          <cell r="AR110">
            <v>0</v>
          </cell>
          <cell r="AS110">
            <v>27655.1</v>
          </cell>
          <cell r="AT110">
            <v>0</v>
          </cell>
          <cell r="AU110">
            <v>0</v>
          </cell>
          <cell r="AV110">
            <v>0</v>
          </cell>
          <cell r="AW110">
            <v>0</v>
          </cell>
          <cell r="AX110">
            <v>0</v>
          </cell>
          <cell r="AY110">
            <v>71249.929999999993</v>
          </cell>
          <cell r="AZ110">
            <v>0</v>
          </cell>
          <cell r="BA110">
            <v>0</v>
          </cell>
          <cell r="BB110">
            <v>0</v>
          </cell>
          <cell r="BC110">
            <v>0</v>
          </cell>
          <cell r="BD110">
            <v>0</v>
          </cell>
          <cell r="BE110">
            <v>0</v>
          </cell>
          <cell r="BF110">
            <v>0</v>
          </cell>
          <cell r="BG110">
            <v>0</v>
          </cell>
          <cell r="BH110">
            <v>0</v>
          </cell>
          <cell r="BI110">
            <v>10690</v>
          </cell>
          <cell r="BJ110">
            <v>0</v>
          </cell>
          <cell r="BK110">
            <v>0</v>
          </cell>
          <cell r="BL110">
            <v>2246.98</v>
          </cell>
          <cell r="BM110">
            <v>0</v>
          </cell>
          <cell r="BN110">
            <v>0</v>
          </cell>
          <cell r="BO110">
            <v>189523.28</v>
          </cell>
          <cell r="BP110">
            <v>0</v>
          </cell>
          <cell r="BQ110">
            <v>4738585.4400000004</v>
          </cell>
          <cell r="BR110">
            <v>0</v>
          </cell>
          <cell r="BS110">
            <v>0</v>
          </cell>
          <cell r="BT110">
            <v>0</v>
          </cell>
          <cell r="BU110">
            <v>0</v>
          </cell>
          <cell r="BV110">
            <v>0</v>
          </cell>
          <cell r="BW110">
            <v>-75010.81</v>
          </cell>
          <cell r="BX110">
            <v>0</v>
          </cell>
          <cell r="BY110">
            <v>0</v>
          </cell>
          <cell r="BZ110">
            <v>0</v>
          </cell>
          <cell r="CA110">
            <v>-75010.81</v>
          </cell>
          <cell r="CB110">
            <v>4663574.63</v>
          </cell>
          <cell r="CC110">
            <v>0</v>
          </cell>
        </row>
        <row r="111">
          <cell r="B111" t="str">
            <v>BP16700</v>
          </cell>
          <cell r="C111">
            <v>0</v>
          </cell>
          <cell r="D111">
            <v>120067.02</v>
          </cell>
          <cell r="E111">
            <v>301042.73</v>
          </cell>
          <cell r="F111">
            <v>626231.82999999996</v>
          </cell>
          <cell r="G111">
            <v>0</v>
          </cell>
          <cell r="H111">
            <v>0</v>
          </cell>
          <cell r="I111">
            <v>0</v>
          </cell>
          <cell r="J111">
            <v>115381.55</v>
          </cell>
          <cell r="K111">
            <v>724317.28</v>
          </cell>
          <cell r="L111">
            <v>87068.96</v>
          </cell>
          <cell r="M111">
            <v>34903.839999999997</v>
          </cell>
          <cell r="N111">
            <v>133345.56</v>
          </cell>
          <cell r="O111">
            <v>175026.19</v>
          </cell>
          <cell r="P111">
            <v>302810.59000000003</v>
          </cell>
          <cell r="Q111">
            <v>0</v>
          </cell>
          <cell r="R111">
            <v>0</v>
          </cell>
          <cell r="S111">
            <v>0</v>
          </cell>
          <cell r="T111">
            <v>23603.34</v>
          </cell>
          <cell r="U111">
            <v>0</v>
          </cell>
          <cell r="V111">
            <v>34172.28</v>
          </cell>
          <cell r="W111">
            <v>5664.97</v>
          </cell>
          <cell r="X111">
            <v>162286.70000000001</v>
          </cell>
          <cell r="Y111">
            <v>95170.86</v>
          </cell>
          <cell r="Z111">
            <v>0</v>
          </cell>
          <cell r="AA111">
            <v>215</v>
          </cell>
          <cell r="AB111">
            <v>35093.269999999997</v>
          </cell>
          <cell r="AC111">
            <v>0</v>
          </cell>
          <cell r="AD111">
            <v>0</v>
          </cell>
          <cell r="AE111">
            <v>0</v>
          </cell>
          <cell r="AF111">
            <v>0</v>
          </cell>
          <cell r="AG111">
            <v>0</v>
          </cell>
          <cell r="AH111">
            <v>0</v>
          </cell>
          <cell r="AI111">
            <v>0</v>
          </cell>
          <cell r="AJ111">
            <v>0</v>
          </cell>
          <cell r="AK111">
            <v>0</v>
          </cell>
          <cell r="AL111">
            <v>0</v>
          </cell>
          <cell r="AM111">
            <v>796968.1</v>
          </cell>
          <cell r="AN111">
            <v>247.04</v>
          </cell>
          <cell r="AO111">
            <v>304982.46999999997</v>
          </cell>
          <cell r="AP111">
            <v>358620.57</v>
          </cell>
          <cell r="AQ111">
            <v>0</v>
          </cell>
          <cell r="AR111">
            <v>0</v>
          </cell>
          <cell r="AS111">
            <v>27655.1</v>
          </cell>
          <cell r="AT111">
            <v>0</v>
          </cell>
          <cell r="AU111">
            <v>0</v>
          </cell>
          <cell r="AV111">
            <v>0</v>
          </cell>
          <cell r="AW111">
            <v>0</v>
          </cell>
          <cell r="AX111">
            <v>0</v>
          </cell>
          <cell r="AY111">
            <v>71249.929999999993</v>
          </cell>
          <cell r="AZ111">
            <v>0</v>
          </cell>
          <cell r="BA111">
            <v>0</v>
          </cell>
          <cell r="BB111">
            <v>0</v>
          </cell>
          <cell r="BC111">
            <v>0</v>
          </cell>
          <cell r="BD111">
            <v>0</v>
          </cell>
          <cell r="BE111">
            <v>0</v>
          </cell>
          <cell r="BF111">
            <v>0</v>
          </cell>
          <cell r="BG111">
            <v>0</v>
          </cell>
          <cell r="BH111">
            <v>0</v>
          </cell>
          <cell r="BI111">
            <v>10690</v>
          </cell>
          <cell r="BJ111">
            <v>0</v>
          </cell>
          <cell r="BK111">
            <v>0</v>
          </cell>
          <cell r="BL111">
            <v>2246.98</v>
          </cell>
          <cell r="BM111">
            <v>0</v>
          </cell>
          <cell r="BN111">
            <v>0</v>
          </cell>
          <cell r="BO111">
            <v>189523.28</v>
          </cell>
          <cell r="BP111">
            <v>0</v>
          </cell>
          <cell r="BQ111">
            <v>4738585.4400000004</v>
          </cell>
          <cell r="BR111">
            <v>0</v>
          </cell>
          <cell r="BS111">
            <v>0</v>
          </cell>
          <cell r="BT111">
            <v>0</v>
          </cell>
          <cell r="BU111">
            <v>0</v>
          </cell>
          <cell r="BV111">
            <v>0</v>
          </cell>
          <cell r="BW111">
            <v>-75010.81</v>
          </cell>
          <cell r="BX111">
            <v>0</v>
          </cell>
          <cell r="BY111">
            <v>0</v>
          </cell>
          <cell r="BZ111">
            <v>0</v>
          </cell>
          <cell r="CA111">
            <v>-75010.81</v>
          </cell>
          <cell r="CB111">
            <v>4663574.63</v>
          </cell>
          <cell r="CC111">
            <v>0</v>
          </cell>
        </row>
        <row r="112">
          <cell r="B112" t="str">
            <v>BP16800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row>
        <row r="113">
          <cell r="B113" t="str">
            <v>BP16900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row>
        <row r="114">
          <cell r="B114" t="str">
            <v>BP17000</v>
          </cell>
          <cell r="C114">
            <v>0</v>
          </cell>
          <cell r="D114">
            <v>0</v>
          </cell>
          <cell r="E114">
            <v>0</v>
          </cell>
          <cell r="F114">
            <v>43872</v>
          </cell>
          <cell r="G114">
            <v>0</v>
          </cell>
          <cell r="H114">
            <v>0</v>
          </cell>
          <cell r="I114">
            <v>0</v>
          </cell>
          <cell r="J114">
            <v>0</v>
          </cell>
          <cell r="K114">
            <v>0</v>
          </cell>
          <cell r="L114">
            <v>3401</v>
          </cell>
          <cell r="M114">
            <v>0</v>
          </cell>
          <cell r="N114">
            <v>0</v>
          </cell>
          <cell r="O114">
            <v>0</v>
          </cell>
          <cell r="P114">
            <v>0</v>
          </cell>
          <cell r="Q114">
            <v>0</v>
          </cell>
          <cell r="R114">
            <v>0</v>
          </cell>
          <cell r="S114">
            <v>0</v>
          </cell>
          <cell r="T114">
            <v>3014</v>
          </cell>
          <cell r="U114">
            <v>0</v>
          </cell>
          <cell r="V114">
            <v>135566.28</v>
          </cell>
          <cell r="W114">
            <v>0</v>
          </cell>
          <cell r="X114">
            <v>0</v>
          </cell>
          <cell r="Y114">
            <v>0</v>
          </cell>
          <cell r="Z114">
            <v>0</v>
          </cell>
          <cell r="AA114">
            <v>0</v>
          </cell>
          <cell r="AB114">
            <v>432154</v>
          </cell>
          <cell r="AC114">
            <v>44300</v>
          </cell>
          <cell r="AD114">
            <v>32282.31</v>
          </cell>
          <cell r="AE114">
            <v>0</v>
          </cell>
          <cell r="AF114">
            <v>192124.01</v>
          </cell>
          <cell r="AG114">
            <v>0</v>
          </cell>
          <cell r="AH114">
            <v>0</v>
          </cell>
          <cell r="AI114">
            <v>0</v>
          </cell>
          <cell r="AJ114">
            <v>0</v>
          </cell>
          <cell r="AK114">
            <v>7553095.2800000003</v>
          </cell>
          <cell r="AL114">
            <v>0</v>
          </cell>
          <cell r="AM114">
            <v>515</v>
          </cell>
          <cell r="AN114">
            <v>12242.16</v>
          </cell>
          <cell r="AO114">
            <v>-420000</v>
          </cell>
          <cell r="AP114">
            <v>1519790.02</v>
          </cell>
          <cell r="AQ114">
            <v>69979.27</v>
          </cell>
          <cell r="AR114">
            <v>2611.15</v>
          </cell>
          <cell r="AS114">
            <v>8711</v>
          </cell>
          <cell r="AT114">
            <v>121319.83</v>
          </cell>
          <cell r="AU114">
            <v>0</v>
          </cell>
          <cell r="AV114">
            <v>647.17999999999995</v>
          </cell>
          <cell r="AW114">
            <v>206102</v>
          </cell>
          <cell r="AX114">
            <v>0</v>
          </cell>
          <cell r="AY114">
            <v>0</v>
          </cell>
          <cell r="AZ114">
            <v>1971373.13</v>
          </cell>
          <cell r="BA114">
            <v>0</v>
          </cell>
          <cell r="BB114">
            <v>60.5</v>
          </cell>
          <cell r="BC114">
            <v>0</v>
          </cell>
          <cell r="BD114">
            <v>0</v>
          </cell>
          <cell r="BE114">
            <v>0</v>
          </cell>
          <cell r="BF114">
            <v>0</v>
          </cell>
          <cell r="BG114">
            <v>0</v>
          </cell>
          <cell r="BH114">
            <v>0</v>
          </cell>
          <cell r="BI114">
            <v>0</v>
          </cell>
          <cell r="BJ114">
            <v>0</v>
          </cell>
          <cell r="BK114">
            <v>0</v>
          </cell>
          <cell r="BL114">
            <v>0</v>
          </cell>
          <cell r="BM114">
            <v>44903</v>
          </cell>
          <cell r="BN114">
            <v>671031.27</v>
          </cell>
          <cell r="BO114">
            <v>0</v>
          </cell>
          <cell r="BP114">
            <v>-929906.92</v>
          </cell>
          <cell r="BQ114">
            <v>11719187.470000001</v>
          </cell>
          <cell r="BR114">
            <v>0</v>
          </cell>
          <cell r="BS114">
            <v>0</v>
          </cell>
          <cell r="BT114">
            <v>0</v>
          </cell>
          <cell r="BU114">
            <v>0</v>
          </cell>
          <cell r="BV114">
            <v>0</v>
          </cell>
          <cell r="BW114">
            <v>0</v>
          </cell>
          <cell r="BX114">
            <v>0</v>
          </cell>
          <cell r="BY114">
            <v>0</v>
          </cell>
          <cell r="BZ114">
            <v>0</v>
          </cell>
          <cell r="CA114">
            <v>0</v>
          </cell>
          <cell r="CB114">
            <v>11719187.470000001</v>
          </cell>
          <cell r="CC114">
            <v>0</v>
          </cell>
        </row>
        <row r="115">
          <cell r="B115" t="str">
            <v>BP18000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row>
        <row r="116">
          <cell r="B116" t="str">
            <v>BP19000</v>
          </cell>
          <cell r="C116">
            <v>0</v>
          </cell>
          <cell r="D116">
            <v>1999278262.9400001</v>
          </cell>
          <cell r="E116">
            <v>29976326.600000001</v>
          </cell>
          <cell r="F116">
            <v>31804648.420000002</v>
          </cell>
          <cell r="G116">
            <v>65184091.5</v>
          </cell>
          <cell r="H116">
            <v>367602.61</v>
          </cell>
          <cell r="I116">
            <v>921.72</v>
          </cell>
          <cell r="J116">
            <v>3768052.69</v>
          </cell>
          <cell r="K116">
            <v>57310676.939999998</v>
          </cell>
          <cell r="L116">
            <v>6433107.6299999999</v>
          </cell>
          <cell r="M116">
            <v>9289847.0500000007</v>
          </cell>
          <cell r="N116">
            <v>23056400.629999999</v>
          </cell>
          <cell r="O116">
            <v>16418084.310000001</v>
          </cell>
          <cell r="P116">
            <v>15069033.43</v>
          </cell>
          <cell r="Q116">
            <v>79.180000000000007</v>
          </cell>
          <cell r="R116">
            <v>207821.6</v>
          </cell>
          <cell r="S116">
            <v>140.71</v>
          </cell>
          <cell r="T116">
            <v>2585031.9500000002</v>
          </cell>
          <cell r="U116">
            <v>442596.7</v>
          </cell>
          <cell r="V116">
            <v>1185638.22</v>
          </cell>
          <cell r="W116">
            <v>88311663.569999993</v>
          </cell>
          <cell r="X116">
            <v>7915387.9699999997</v>
          </cell>
          <cell r="Y116">
            <v>5089783.6100000003</v>
          </cell>
          <cell r="Z116">
            <v>22107.39</v>
          </cell>
          <cell r="AA116">
            <v>9097813.4399999995</v>
          </cell>
          <cell r="AB116">
            <v>32749862.649999999</v>
          </cell>
          <cell r="AC116">
            <v>5709766.4299999997</v>
          </cell>
          <cell r="AD116">
            <v>694682.4</v>
          </cell>
          <cell r="AE116">
            <v>418378.43</v>
          </cell>
          <cell r="AF116">
            <v>2067735.77</v>
          </cell>
          <cell r="AG116">
            <v>1212920.6399999999</v>
          </cell>
          <cell r="AH116">
            <v>311874.2</v>
          </cell>
          <cell r="AI116">
            <v>2413150.0499999998</v>
          </cell>
          <cell r="AJ116">
            <v>994698.26</v>
          </cell>
          <cell r="AK116">
            <v>345997060.05000001</v>
          </cell>
          <cell r="AL116">
            <v>14876532.98</v>
          </cell>
          <cell r="AM116">
            <v>310118896.48000002</v>
          </cell>
          <cell r="AN116">
            <v>2790085.6</v>
          </cell>
          <cell r="AO116">
            <v>1442232.08</v>
          </cell>
          <cell r="AP116">
            <v>91759885.469999999</v>
          </cell>
          <cell r="AQ116">
            <v>3011228.92</v>
          </cell>
          <cell r="AR116">
            <v>799733.24</v>
          </cell>
          <cell r="AS116">
            <v>16946470.960000001</v>
          </cell>
          <cell r="AT116">
            <v>5233961.16</v>
          </cell>
          <cell r="AU116">
            <v>1113077.43</v>
          </cell>
          <cell r="AV116">
            <v>81028.740000000005</v>
          </cell>
          <cell r="AW116">
            <v>5451086.8700000001</v>
          </cell>
          <cell r="AX116">
            <v>243261.9</v>
          </cell>
          <cell r="AY116">
            <v>81452333.700000003</v>
          </cell>
          <cell r="AZ116">
            <v>317506974.38</v>
          </cell>
          <cell r="BA116">
            <v>20270185.27</v>
          </cell>
          <cell r="BB116">
            <v>2864204.56</v>
          </cell>
          <cell r="BC116">
            <v>3106787.23</v>
          </cell>
          <cell r="BD116">
            <v>21988440.039999999</v>
          </cell>
          <cell r="BE116">
            <v>3056119.91</v>
          </cell>
          <cell r="BF116">
            <v>1832677.6</v>
          </cell>
          <cell r="BG116">
            <v>1004971</v>
          </cell>
          <cell r="BH116">
            <v>19052749.640000001</v>
          </cell>
          <cell r="BI116">
            <v>4578945.5999999996</v>
          </cell>
          <cell r="BJ116">
            <v>26501.200000000001</v>
          </cell>
          <cell r="BK116">
            <v>83599502.090000004</v>
          </cell>
          <cell r="BL116">
            <v>7172799.8600000003</v>
          </cell>
          <cell r="BM116">
            <v>8658347.3900000006</v>
          </cell>
          <cell r="BN116">
            <v>67540228.030000001</v>
          </cell>
          <cell r="BO116">
            <v>62548271.399999999</v>
          </cell>
          <cell r="BP116">
            <v>-83270181.709999993</v>
          </cell>
          <cell r="BQ116">
            <v>3842242588.71</v>
          </cell>
          <cell r="BR116">
            <v>56471812.100000001</v>
          </cell>
          <cell r="BS116">
            <v>-793828170.97000003</v>
          </cell>
          <cell r="BT116">
            <v>0</v>
          </cell>
          <cell r="BU116">
            <v>0</v>
          </cell>
          <cell r="BV116">
            <v>0</v>
          </cell>
          <cell r="BW116">
            <v>-1024775808.61</v>
          </cell>
          <cell r="BX116">
            <v>-5925449.3799999999</v>
          </cell>
          <cell r="BY116">
            <v>0</v>
          </cell>
          <cell r="BZ116">
            <v>72943058.040000007</v>
          </cell>
          <cell r="CA116">
            <v>-1695114558.8199999</v>
          </cell>
          <cell r="CB116">
            <v>2147128029.8900001</v>
          </cell>
          <cell r="CC116">
            <v>0</v>
          </cell>
        </row>
        <row r="117">
          <cell r="B117" t="str">
            <v>PL20000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row>
        <row r="118">
          <cell r="B118" t="str">
            <v>PL21000</v>
          </cell>
          <cell r="C118">
            <v>0</v>
          </cell>
          <cell r="D118">
            <v>-8493015.6699999999</v>
          </cell>
          <cell r="E118">
            <v>5423165.0099999998</v>
          </cell>
          <cell r="F118">
            <v>15397676.24</v>
          </cell>
          <cell r="G118">
            <v>185096.46</v>
          </cell>
          <cell r="H118">
            <v>2558.38</v>
          </cell>
          <cell r="I118">
            <v>-17734.939999999999</v>
          </cell>
          <cell r="J118">
            <v>999296.85</v>
          </cell>
          <cell r="K118">
            <v>29311488.579999998</v>
          </cell>
          <cell r="L118">
            <v>188693.41</v>
          </cell>
          <cell r="M118">
            <v>-41368.879999999997</v>
          </cell>
          <cell r="N118">
            <v>2766617.65</v>
          </cell>
          <cell r="O118">
            <v>-104639.8</v>
          </cell>
          <cell r="P118">
            <v>2250877.87</v>
          </cell>
          <cell r="Q118">
            <v>0</v>
          </cell>
          <cell r="R118">
            <v>0</v>
          </cell>
          <cell r="S118">
            <v>0</v>
          </cell>
          <cell r="T118">
            <v>7337.86</v>
          </cell>
          <cell r="U118">
            <v>55779.25</v>
          </cell>
          <cell r="V118">
            <v>373524.49</v>
          </cell>
          <cell r="W118">
            <v>-54874668.350000001</v>
          </cell>
          <cell r="X118">
            <v>-76954.429999999993</v>
          </cell>
          <cell r="Y118">
            <v>2550232.75</v>
          </cell>
          <cell r="Z118">
            <v>-11502.98</v>
          </cell>
          <cell r="AA118">
            <v>1522900.38</v>
          </cell>
          <cell r="AB118">
            <v>4113741.4</v>
          </cell>
          <cell r="AC118">
            <v>0</v>
          </cell>
          <cell r="AD118">
            <v>84259.03</v>
          </cell>
          <cell r="AE118">
            <v>69384.23</v>
          </cell>
          <cell r="AF118">
            <v>823551.25</v>
          </cell>
          <cell r="AG118">
            <v>192738.55</v>
          </cell>
          <cell r="AH118">
            <v>25343.42</v>
          </cell>
          <cell r="AI118">
            <v>-35552.67</v>
          </cell>
          <cell r="AJ118">
            <v>-1238.3499999999999</v>
          </cell>
          <cell r="AK118">
            <v>19013981.670000002</v>
          </cell>
          <cell r="AL118">
            <v>-35573.96</v>
          </cell>
          <cell r="AM118">
            <v>-15277892.58</v>
          </cell>
          <cell r="AN118">
            <v>-310.27999999999997</v>
          </cell>
          <cell r="AO118">
            <v>-3050345.51</v>
          </cell>
          <cell r="AP118">
            <v>18435338.559999999</v>
          </cell>
          <cell r="AQ118">
            <v>887538.69</v>
          </cell>
          <cell r="AR118">
            <v>10953.27</v>
          </cell>
          <cell r="AS118">
            <v>-483973.64</v>
          </cell>
          <cell r="AT118">
            <v>104116.12</v>
          </cell>
          <cell r="AU118">
            <v>-8134.16</v>
          </cell>
          <cell r="AV118">
            <v>-240.99</v>
          </cell>
          <cell r="AW118">
            <v>1155413.48</v>
          </cell>
          <cell r="AX118">
            <v>10415.129999999999</v>
          </cell>
          <cell r="AY118">
            <v>-34539621.200000003</v>
          </cell>
          <cell r="AZ118">
            <v>3863660.05</v>
          </cell>
          <cell r="BA118">
            <v>0</v>
          </cell>
          <cell r="BB118">
            <v>0</v>
          </cell>
          <cell r="BC118">
            <v>0</v>
          </cell>
          <cell r="BD118">
            <v>0</v>
          </cell>
          <cell r="BE118">
            <v>0</v>
          </cell>
          <cell r="BF118">
            <v>0</v>
          </cell>
          <cell r="BG118">
            <v>0</v>
          </cell>
          <cell r="BH118">
            <v>0</v>
          </cell>
          <cell r="BI118">
            <v>0</v>
          </cell>
          <cell r="BJ118">
            <v>0</v>
          </cell>
          <cell r="BK118">
            <v>0</v>
          </cell>
          <cell r="BL118">
            <v>0</v>
          </cell>
          <cell r="BM118">
            <v>413745.56</v>
          </cell>
          <cell r="BN118">
            <v>0</v>
          </cell>
          <cell r="BO118">
            <v>0</v>
          </cell>
          <cell r="BP118">
            <v>7635524.4199999999</v>
          </cell>
          <cell r="BQ118">
            <v>822181.62</v>
          </cell>
          <cell r="BR118">
            <v>1040195.39</v>
          </cell>
          <cell r="BS118">
            <v>-1013836.4</v>
          </cell>
          <cell r="BT118">
            <v>0</v>
          </cell>
          <cell r="BU118">
            <v>0</v>
          </cell>
          <cell r="BV118">
            <v>0</v>
          </cell>
          <cell r="BW118">
            <v>298763.28000000003</v>
          </cell>
          <cell r="BX118">
            <v>-5925449.3799999999</v>
          </cell>
          <cell r="BY118">
            <v>-211748.37</v>
          </cell>
          <cell r="BZ118">
            <v>-5769063.6900000004</v>
          </cell>
          <cell r="CA118">
            <v>-11581139.17</v>
          </cell>
          <cell r="CB118">
            <v>-10758957.550000001</v>
          </cell>
          <cell r="CC118">
            <v>0</v>
          </cell>
        </row>
        <row r="119">
          <cell r="B119" t="str">
            <v>PL22000</v>
          </cell>
          <cell r="C119">
            <v>0</v>
          </cell>
          <cell r="D119">
            <v>74116840.969999999</v>
          </cell>
          <cell r="E119">
            <v>28133724.530000001</v>
          </cell>
          <cell r="F119">
            <v>33311205.940000001</v>
          </cell>
          <cell r="G119">
            <v>0</v>
          </cell>
          <cell r="H119">
            <v>0</v>
          </cell>
          <cell r="I119">
            <v>0</v>
          </cell>
          <cell r="J119">
            <v>3700069.8</v>
          </cell>
          <cell r="K119">
            <v>53682703.829999998</v>
          </cell>
          <cell r="L119">
            <v>2112067.71</v>
          </cell>
          <cell r="M119">
            <v>4264090.76</v>
          </cell>
          <cell r="N119">
            <v>14623900.119999999</v>
          </cell>
          <cell r="O119">
            <v>13304640.199999999</v>
          </cell>
          <cell r="P119">
            <v>27361818.300000001</v>
          </cell>
          <cell r="Q119">
            <v>0</v>
          </cell>
          <cell r="R119">
            <v>302675.19</v>
          </cell>
          <cell r="S119">
            <v>0</v>
          </cell>
          <cell r="T119">
            <v>1856636.95</v>
          </cell>
          <cell r="U119">
            <v>91777.5</v>
          </cell>
          <cell r="V119">
            <v>1502578.05</v>
          </cell>
          <cell r="W119">
            <v>1050495.73</v>
          </cell>
          <cell r="X119">
            <v>7895885.7999999998</v>
          </cell>
          <cell r="Y119">
            <v>4249811.7</v>
          </cell>
          <cell r="Z119">
            <v>0</v>
          </cell>
          <cell r="AA119">
            <v>-247440.43</v>
          </cell>
          <cell r="AB119">
            <v>25695822.690000001</v>
          </cell>
          <cell r="AC119">
            <v>5202082.3899999997</v>
          </cell>
          <cell r="AD119">
            <v>1165978.79</v>
          </cell>
          <cell r="AE119">
            <v>436014.22</v>
          </cell>
          <cell r="AF119">
            <v>2288749.0499999998</v>
          </cell>
          <cell r="AG119">
            <v>662362.36</v>
          </cell>
          <cell r="AH119">
            <v>75579.929999999993</v>
          </cell>
          <cell r="AI119">
            <v>1730744.95</v>
          </cell>
          <cell r="AJ119">
            <v>970289.88</v>
          </cell>
          <cell r="AK119">
            <v>0</v>
          </cell>
          <cell r="AL119">
            <v>5642044.0899999999</v>
          </cell>
          <cell r="AM119">
            <v>123219203.3</v>
          </cell>
          <cell r="AN119">
            <v>1739170.29</v>
          </cell>
          <cell r="AO119">
            <v>0</v>
          </cell>
          <cell r="AP119">
            <v>52986345.5</v>
          </cell>
          <cell r="AQ119">
            <v>5112.92</v>
          </cell>
          <cell r="AR119">
            <v>776671.02</v>
          </cell>
          <cell r="AS119">
            <v>19233287.940000001</v>
          </cell>
          <cell r="AT119">
            <v>10229194.41</v>
          </cell>
          <cell r="AU119">
            <v>1898888.3</v>
          </cell>
          <cell r="AV119">
            <v>4090.34</v>
          </cell>
          <cell r="AW119">
            <v>10222816.970000001</v>
          </cell>
          <cell r="AX119">
            <v>230671.42</v>
          </cell>
          <cell r="AY119">
            <v>0</v>
          </cell>
          <cell r="AZ119">
            <v>3345194.09</v>
          </cell>
          <cell r="BA119">
            <v>598725.54</v>
          </cell>
          <cell r="BB119">
            <v>3905855.49</v>
          </cell>
          <cell r="BC119">
            <v>1897980.11</v>
          </cell>
          <cell r="BD119">
            <v>1159.53</v>
          </cell>
          <cell r="BE119">
            <v>4823239.63</v>
          </cell>
          <cell r="BF119">
            <v>1646923.27</v>
          </cell>
          <cell r="BG119">
            <v>748173.67</v>
          </cell>
          <cell r="BH119">
            <v>2348591.2799999998</v>
          </cell>
          <cell r="BI119">
            <v>2838701.74</v>
          </cell>
          <cell r="BJ119">
            <v>0</v>
          </cell>
          <cell r="BK119">
            <v>480</v>
          </cell>
          <cell r="BL119">
            <v>4214163.0999999996</v>
          </cell>
          <cell r="BM119">
            <v>522579.55</v>
          </cell>
          <cell r="BN119">
            <v>0</v>
          </cell>
          <cell r="BO119">
            <v>42338177.369999997</v>
          </cell>
          <cell r="BP119">
            <v>0</v>
          </cell>
          <cell r="BQ119">
            <v>604958547.77999997</v>
          </cell>
          <cell r="BR119">
            <v>0</v>
          </cell>
          <cell r="BS119">
            <v>0</v>
          </cell>
          <cell r="BT119">
            <v>-41359589.240000002</v>
          </cell>
          <cell r="BU119">
            <v>-74394525.969999999</v>
          </cell>
          <cell r="BV119">
            <v>-12453643.949999999</v>
          </cell>
          <cell r="BW119">
            <v>0</v>
          </cell>
          <cell r="BX119">
            <v>0</v>
          </cell>
          <cell r="BY119">
            <v>0</v>
          </cell>
          <cell r="BZ119">
            <v>0</v>
          </cell>
          <cell r="CA119">
            <v>-128207759.16</v>
          </cell>
          <cell r="CB119">
            <v>476750788.62</v>
          </cell>
          <cell r="CC119">
            <v>0</v>
          </cell>
        </row>
        <row r="120">
          <cell r="B120" t="str">
            <v>PL22100</v>
          </cell>
          <cell r="C120">
            <v>0</v>
          </cell>
          <cell r="D120">
            <v>0</v>
          </cell>
          <cell r="E120">
            <v>12825.75</v>
          </cell>
          <cell r="F120">
            <v>714.84</v>
          </cell>
          <cell r="G120">
            <v>0</v>
          </cell>
          <cell r="H120">
            <v>0</v>
          </cell>
          <cell r="I120">
            <v>0</v>
          </cell>
          <cell r="J120">
            <v>328.55</v>
          </cell>
          <cell r="K120">
            <v>32387.55</v>
          </cell>
          <cell r="L120">
            <v>0</v>
          </cell>
          <cell r="M120">
            <v>940.2</v>
          </cell>
          <cell r="N120">
            <v>10601.34</v>
          </cell>
          <cell r="O120">
            <v>15352.68</v>
          </cell>
          <cell r="P120">
            <v>12902.16</v>
          </cell>
          <cell r="Q120">
            <v>0</v>
          </cell>
          <cell r="R120">
            <v>0</v>
          </cell>
          <cell r="S120">
            <v>0</v>
          </cell>
          <cell r="T120">
            <v>922.99</v>
          </cell>
          <cell r="U120">
            <v>0</v>
          </cell>
          <cell r="V120">
            <v>621.84</v>
          </cell>
          <cell r="W120">
            <v>0</v>
          </cell>
          <cell r="X120">
            <v>6276.37</v>
          </cell>
          <cell r="Y120">
            <v>2526.5500000000002</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7989.92</v>
          </cell>
          <cell r="AQ120">
            <v>0</v>
          </cell>
          <cell r="AR120">
            <v>0</v>
          </cell>
          <cell r="AS120">
            <v>0</v>
          </cell>
          <cell r="AT120">
            <v>0</v>
          </cell>
          <cell r="AU120">
            <v>0</v>
          </cell>
          <cell r="AV120">
            <v>0</v>
          </cell>
          <cell r="AW120">
            <v>0</v>
          </cell>
          <cell r="AX120">
            <v>0</v>
          </cell>
          <cell r="AY120">
            <v>0</v>
          </cell>
          <cell r="AZ120">
            <v>0</v>
          </cell>
          <cell r="BA120">
            <v>0</v>
          </cell>
          <cell r="BB120">
            <v>21.01</v>
          </cell>
          <cell r="BC120">
            <v>2294.12</v>
          </cell>
          <cell r="BD120">
            <v>0</v>
          </cell>
          <cell r="BE120">
            <v>0</v>
          </cell>
          <cell r="BF120">
            <v>260.19</v>
          </cell>
          <cell r="BG120">
            <v>0</v>
          </cell>
          <cell r="BH120">
            <v>0</v>
          </cell>
          <cell r="BI120">
            <v>143.24</v>
          </cell>
          <cell r="BJ120">
            <v>0</v>
          </cell>
          <cell r="BK120">
            <v>0</v>
          </cell>
          <cell r="BL120">
            <v>0</v>
          </cell>
          <cell r="BM120">
            <v>0</v>
          </cell>
          <cell r="BN120">
            <v>0</v>
          </cell>
          <cell r="BO120">
            <v>0</v>
          </cell>
          <cell r="BP120">
            <v>0</v>
          </cell>
          <cell r="BQ120">
            <v>107109.3</v>
          </cell>
          <cell r="BR120">
            <v>0</v>
          </cell>
          <cell r="BS120">
            <v>0</v>
          </cell>
          <cell r="BT120">
            <v>0</v>
          </cell>
          <cell r="BU120">
            <v>0</v>
          </cell>
          <cell r="BV120">
            <v>0</v>
          </cell>
          <cell r="BW120">
            <v>0</v>
          </cell>
          <cell r="BX120">
            <v>0</v>
          </cell>
          <cell r="BY120">
            <v>0</v>
          </cell>
          <cell r="BZ120">
            <v>0</v>
          </cell>
          <cell r="CA120">
            <v>0</v>
          </cell>
          <cell r="CB120">
            <v>107109.3</v>
          </cell>
          <cell r="CC120">
            <v>0</v>
          </cell>
        </row>
        <row r="121">
          <cell r="B121" t="str">
            <v>PL22110</v>
          </cell>
          <cell r="C121">
            <v>0</v>
          </cell>
          <cell r="D121">
            <v>0</v>
          </cell>
          <cell r="E121">
            <v>0</v>
          </cell>
          <cell r="F121">
            <v>0</v>
          </cell>
          <cell r="G121">
            <v>0</v>
          </cell>
          <cell r="H121">
            <v>0</v>
          </cell>
          <cell r="I121">
            <v>0</v>
          </cell>
          <cell r="J121">
            <v>0</v>
          </cell>
          <cell r="K121">
            <v>210.08</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1132884.96</v>
          </cell>
          <cell r="AM121">
            <v>29395649.84</v>
          </cell>
          <cell r="AN121">
            <v>1011.22</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30529756.100000001</v>
          </cell>
          <cell r="BR121">
            <v>0</v>
          </cell>
          <cell r="BS121">
            <v>0</v>
          </cell>
          <cell r="BT121">
            <v>0</v>
          </cell>
          <cell r="BU121">
            <v>0</v>
          </cell>
          <cell r="BV121">
            <v>-194469.06</v>
          </cell>
          <cell r="BW121">
            <v>0</v>
          </cell>
          <cell r="BX121">
            <v>0</v>
          </cell>
          <cell r="BY121">
            <v>0</v>
          </cell>
          <cell r="BZ121">
            <v>0</v>
          </cell>
          <cell r="CA121">
            <v>-194469.06</v>
          </cell>
          <cell r="CB121">
            <v>30335287.039999999</v>
          </cell>
          <cell r="CC121">
            <v>0</v>
          </cell>
        </row>
        <row r="122">
          <cell r="B122" t="str">
            <v>PL22120</v>
          </cell>
          <cell r="C122">
            <v>0</v>
          </cell>
          <cell r="D122">
            <v>0</v>
          </cell>
          <cell r="E122">
            <v>5380.57</v>
          </cell>
          <cell r="F122">
            <v>403.16</v>
          </cell>
          <cell r="G122">
            <v>0</v>
          </cell>
          <cell r="H122">
            <v>0</v>
          </cell>
          <cell r="I122">
            <v>0</v>
          </cell>
          <cell r="J122">
            <v>100.75</v>
          </cell>
          <cell r="K122">
            <v>63821.25</v>
          </cell>
          <cell r="L122">
            <v>0</v>
          </cell>
          <cell r="M122">
            <v>67.06</v>
          </cell>
          <cell r="N122">
            <v>980.18</v>
          </cell>
          <cell r="O122">
            <v>17473.63</v>
          </cell>
          <cell r="P122">
            <v>18613.8</v>
          </cell>
          <cell r="Q122">
            <v>0</v>
          </cell>
          <cell r="R122">
            <v>0</v>
          </cell>
          <cell r="S122">
            <v>0</v>
          </cell>
          <cell r="T122">
            <v>3795.75</v>
          </cell>
          <cell r="U122">
            <v>0</v>
          </cell>
          <cell r="V122">
            <v>890.35</v>
          </cell>
          <cell r="W122">
            <v>0</v>
          </cell>
          <cell r="X122">
            <v>6984.19</v>
          </cell>
          <cell r="Y122">
            <v>3903.61</v>
          </cell>
          <cell r="Z122">
            <v>0</v>
          </cell>
          <cell r="AA122">
            <v>0</v>
          </cell>
          <cell r="AB122">
            <v>0</v>
          </cell>
          <cell r="AC122">
            <v>0</v>
          </cell>
          <cell r="AD122">
            <v>24217.95</v>
          </cell>
          <cell r="AE122">
            <v>0</v>
          </cell>
          <cell r="AF122">
            <v>0</v>
          </cell>
          <cell r="AG122">
            <v>0</v>
          </cell>
          <cell r="AH122">
            <v>0</v>
          </cell>
          <cell r="AI122">
            <v>0</v>
          </cell>
          <cell r="AJ122">
            <v>0</v>
          </cell>
          <cell r="AK122">
            <v>0</v>
          </cell>
          <cell r="AL122">
            <v>0</v>
          </cell>
          <cell r="AM122">
            <v>0</v>
          </cell>
          <cell r="AN122">
            <v>0</v>
          </cell>
          <cell r="AO122">
            <v>0</v>
          </cell>
          <cell r="AP122">
            <v>6031.96</v>
          </cell>
          <cell r="AQ122">
            <v>0</v>
          </cell>
          <cell r="AR122">
            <v>0</v>
          </cell>
          <cell r="AS122">
            <v>0</v>
          </cell>
          <cell r="AT122">
            <v>0</v>
          </cell>
          <cell r="AU122">
            <v>0</v>
          </cell>
          <cell r="AV122">
            <v>0</v>
          </cell>
          <cell r="AW122">
            <v>474.79</v>
          </cell>
          <cell r="AX122">
            <v>0</v>
          </cell>
          <cell r="AY122">
            <v>0</v>
          </cell>
          <cell r="AZ122">
            <v>58.82</v>
          </cell>
          <cell r="BA122">
            <v>0</v>
          </cell>
          <cell r="BB122">
            <v>44508.59</v>
          </cell>
          <cell r="BC122">
            <v>17274.849999999999</v>
          </cell>
          <cell r="BD122">
            <v>0</v>
          </cell>
          <cell r="BE122">
            <v>41890.07</v>
          </cell>
          <cell r="BF122">
            <v>25534.26</v>
          </cell>
          <cell r="BG122">
            <v>588.12</v>
          </cell>
          <cell r="BH122">
            <v>0</v>
          </cell>
          <cell r="BI122">
            <v>5210.07</v>
          </cell>
          <cell r="BJ122">
            <v>0</v>
          </cell>
          <cell r="BK122">
            <v>0</v>
          </cell>
          <cell r="BL122">
            <v>10173.83</v>
          </cell>
          <cell r="BM122">
            <v>0</v>
          </cell>
          <cell r="BN122">
            <v>0</v>
          </cell>
          <cell r="BO122">
            <v>10588.24</v>
          </cell>
          <cell r="BP122">
            <v>0</v>
          </cell>
          <cell r="BQ122">
            <v>308965.84999999998</v>
          </cell>
          <cell r="BR122">
            <v>0</v>
          </cell>
          <cell r="BS122">
            <v>0</v>
          </cell>
          <cell r="BT122">
            <v>0</v>
          </cell>
          <cell r="BU122">
            <v>0</v>
          </cell>
          <cell r="BV122">
            <v>0</v>
          </cell>
          <cell r="BW122">
            <v>0</v>
          </cell>
          <cell r="BX122">
            <v>0</v>
          </cell>
          <cell r="BY122">
            <v>0</v>
          </cell>
          <cell r="BZ122">
            <v>0</v>
          </cell>
          <cell r="CA122">
            <v>0</v>
          </cell>
          <cell r="CB122">
            <v>308965.84999999998</v>
          </cell>
          <cell r="CC122">
            <v>0</v>
          </cell>
        </row>
        <row r="123">
          <cell r="B123" t="str">
            <v>PL22130</v>
          </cell>
          <cell r="C123">
            <v>0</v>
          </cell>
          <cell r="D123">
            <v>0</v>
          </cell>
          <cell r="E123">
            <v>0</v>
          </cell>
          <cell r="F123">
            <v>0</v>
          </cell>
          <cell r="G123">
            <v>0</v>
          </cell>
          <cell r="H123">
            <v>0</v>
          </cell>
          <cell r="I123">
            <v>0</v>
          </cell>
          <cell r="J123">
            <v>0</v>
          </cell>
          <cell r="K123">
            <v>6294.46</v>
          </cell>
          <cell r="L123">
            <v>0</v>
          </cell>
          <cell r="M123">
            <v>34.71</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8840.9500000000007</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15170.12</v>
          </cell>
          <cell r="BR123">
            <v>0</v>
          </cell>
          <cell r="BS123">
            <v>0</v>
          </cell>
          <cell r="BT123">
            <v>0</v>
          </cell>
          <cell r="BU123">
            <v>0</v>
          </cell>
          <cell r="BV123">
            <v>0</v>
          </cell>
          <cell r="BW123">
            <v>0</v>
          </cell>
          <cell r="BX123">
            <v>0</v>
          </cell>
          <cell r="BY123">
            <v>0</v>
          </cell>
          <cell r="BZ123">
            <v>0</v>
          </cell>
          <cell r="CA123">
            <v>0</v>
          </cell>
          <cell r="CB123">
            <v>15170.12</v>
          </cell>
          <cell r="CC123">
            <v>0</v>
          </cell>
        </row>
        <row r="124">
          <cell r="B124" t="str">
            <v>PL22150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row>
        <row r="125">
          <cell r="B125" t="str">
            <v>PL22160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row>
        <row r="126">
          <cell r="B126" t="str">
            <v>PL22170</v>
          </cell>
          <cell r="C126">
            <v>0</v>
          </cell>
          <cell r="D126">
            <v>0</v>
          </cell>
          <cell r="E126">
            <v>15194.48</v>
          </cell>
          <cell r="F126">
            <v>1410.5</v>
          </cell>
          <cell r="G126">
            <v>0</v>
          </cell>
          <cell r="H126">
            <v>0</v>
          </cell>
          <cell r="I126">
            <v>0</v>
          </cell>
          <cell r="J126">
            <v>100.59</v>
          </cell>
          <cell r="K126">
            <v>21729.62</v>
          </cell>
          <cell r="L126">
            <v>0</v>
          </cell>
          <cell r="M126">
            <v>739.1</v>
          </cell>
          <cell r="N126">
            <v>2761.79</v>
          </cell>
          <cell r="O126">
            <v>8016.2</v>
          </cell>
          <cell r="P126">
            <v>7620.95</v>
          </cell>
          <cell r="Q126">
            <v>0</v>
          </cell>
          <cell r="R126">
            <v>0</v>
          </cell>
          <cell r="S126">
            <v>0</v>
          </cell>
          <cell r="T126">
            <v>906.11</v>
          </cell>
          <cell r="U126">
            <v>0</v>
          </cell>
          <cell r="V126">
            <v>470.38</v>
          </cell>
          <cell r="W126">
            <v>0</v>
          </cell>
          <cell r="X126">
            <v>5914.74</v>
          </cell>
          <cell r="Y126">
            <v>2813.1</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67677.56</v>
          </cell>
          <cell r="BR126">
            <v>0</v>
          </cell>
          <cell r="BS126">
            <v>0</v>
          </cell>
          <cell r="BT126">
            <v>0</v>
          </cell>
          <cell r="BU126">
            <v>0</v>
          </cell>
          <cell r="BV126">
            <v>0</v>
          </cell>
          <cell r="BW126">
            <v>0</v>
          </cell>
          <cell r="BX126">
            <v>0</v>
          </cell>
          <cell r="BY126">
            <v>0</v>
          </cell>
          <cell r="BZ126">
            <v>0</v>
          </cell>
          <cell r="CA126">
            <v>0</v>
          </cell>
          <cell r="CB126">
            <v>67677.56</v>
          </cell>
          <cell r="CC126">
            <v>0</v>
          </cell>
        </row>
        <row r="127">
          <cell r="B127" t="str">
            <v>PL22180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row>
        <row r="128">
          <cell r="B128" t="str">
            <v>PL22200</v>
          </cell>
          <cell r="C128">
            <v>0</v>
          </cell>
          <cell r="D128">
            <v>0</v>
          </cell>
          <cell r="E128">
            <v>4079.15</v>
          </cell>
          <cell r="F128">
            <v>1528.55</v>
          </cell>
          <cell r="G128">
            <v>0</v>
          </cell>
          <cell r="H128">
            <v>0</v>
          </cell>
          <cell r="I128">
            <v>0</v>
          </cell>
          <cell r="J128">
            <v>71.260000000000005</v>
          </cell>
          <cell r="K128">
            <v>9840.2000000000007</v>
          </cell>
          <cell r="L128">
            <v>0</v>
          </cell>
          <cell r="M128">
            <v>722.57</v>
          </cell>
          <cell r="N128">
            <v>2360.27</v>
          </cell>
          <cell r="O128">
            <v>1767.32</v>
          </cell>
          <cell r="P128">
            <v>5645.39</v>
          </cell>
          <cell r="Q128">
            <v>0</v>
          </cell>
          <cell r="R128">
            <v>0</v>
          </cell>
          <cell r="S128">
            <v>0</v>
          </cell>
          <cell r="T128">
            <v>208.89</v>
          </cell>
          <cell r="U128">
            <v>0</v>
          </cell>
          <cell r="V128">
            <v>89.54</v>
          </cell>
          <cell r="W128">
            <v>0</v>
          </cell>
          <cell r="X128">
            <v>1577.14</v>
          </cell>
          <cell r="Y128">
            <v>770.09</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28660.37</v>
          </cell>
          <cell r="BR128">
            <v>0</v>
          </cell>
          <cell r="BS128">
            <v>0</v>
          </cell>
          <cell r="BT128">
            <v>0</v>
          </cell>
          <cell r="BU128">
            <v>0</v>
          </cell>
          <cell r="BV128">
            <v>0</v>
          </cell>
          <cell r="BW128">
            <v>0</v>
          </cell>
          <cell r="BX128">
            <v>0</v>
          </cell>
          <cell r="BY128">
            <v>0</v>
          </cell>
          <cell r="BZ128">
            <v>0</v>
          </cell>
          <cell r="CA128">
            <v>0</v>
          </cell>
          <cell r="CB128">
            <v>28660.37</v>
          </cell>
          <cell r="CC128">
            <v>0</v>
          </cell>
        </row>
        <row r="129">
          <cell r="B129" t="str">
            <v>PL22210</v>
          </cell>
          <cell r="C129">
            <v>0</v>
          </cell>
          <cell r="D129">
            <v>0</v>
          </cell>
          <cell r="E129">
            <v>901.14</v>
          </cell>
          <cell r="F129">
            <v>1073.76</v>
          </cell>
          <cell r="G129">
            <v>0</v>
          </cell>
          <cell r="H129">
            <v>0</v>
          </cell>
          <cell r="I129">
            <v>0</v>
          </cell>
          <cell r="J129">
            <v>0</v>
          </cell>
          <cell r="K129">
            <v>389.99</v>
          </cell>
          <cell r="L129">
            <v>0</v>
          </cell>
          <cell r="M129">
            <v>33.53</v>
          </cell>
          <cell r="N129">
            <v>521.41</v>
          </cell>
          <cell r="O129">
            <v>93.59</v>
          </cell>
          <cell r="P129">
            <v>718.53</v>
          </cell>
          <cell r="Q129">
            <v>0</v>
          </cell>
          <cell r="R129">
            <v>0</v>
          </cell>
          <cell r="S129">
            <v>0</v>
          </cell>
          <cell r="T129">
            <v>0</v>
          </cell>
          <cell r="U129">
            <v>0</v>
          </cell>
          <cell r="V129">
            <v>84.64</v>
          </cell>
          <cell r="W129">
            <v>0</v>
          </cell>
          <cell r="X129">
            <v>26.37</v>
          </cell>
          <cell r="Y129">
            <v>51.11</v>
          </cell>
          <cell r="Z129">
            <v>0</v>
          </cell>
          <cell r="AA129">
            <v>0</v>
          </cell>
          <cell r="AB129">
            <v>0</v>
          </cell>
          <cell r="AC129">
            <v>0</v>
          </cell>
          <cell r="AD129">
            <v>0</v>
          </cell>
          <cell r="AE129">
            <v>0</v>
          </cell>
          <cell r="AF129">
            <v>2086.4</v>
          </cell>
          <cell r="AG129">
            <v>0</v>
          </cell>
          <cell r="AH129">
            <v>0</v>
          </cell>
          <cell r="AI129">
            <v>0</v>
          </cell>
          <cell r="AJ129">
            <v>0</v>
          </cell>
          <cell r="AK129">
            <v>0</v>
          </cell>
          <cell r="AL129">
            <v>11660.13</v>
          </cell>
          <cell r="AM129">
            <v>1159037.31</v>
          </cell>
          <cell r="AN129">
            <v>10090.950000000001</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1186768.8600000001</v>
          </cell>
          <cell r="BR129">
            <v>0</v>
          </cell>
          <cell r="BS129">
            <v>0</v>
          </cell>
          <cell r="BT129">
            <v>0</v>
          </cell>
          <cell r="BU129">
            <v>0</v>
          </cell>
          <cell r="BV129">
            <v>0</v>
          </cell>
          <cell r="BW129">
            <v>0</v>
          </cell>
          <cell r="BX129">
            <v>0</v>
          </cell>
          <cell r="BY129">
            <v>0</v>
          </cell>
          <cell r="BZ129">
            <v>0</v>
          </cell>
          <cell r="CA129">
            <v>0</v>
          </cell>
          <cell r="CB129">
            <v>1186768.8600000001</v>
          </cell>
          <cell r="CC129">
            <v>0</v>
          </cell>
        </row>
        <row r="130">
          <cell r="B130" t="str">
            <v>PL22220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row>
        <row r="131">
          <cell r="B131" t="str">
            <v>PL22300</v>
          </cell>
          <cell r="C131">
            <v>0</v>
          </cell>
          <cell r="D131">
            <v>0</v>
          </cell>
          <cell r="E131">
            <v>48349.17</v>
          </cell>
          <cell r="F131">
            <v>5638.64</v>
          </cell>
          <cell r="G131">
            <v>0</v>
          </cell>
          <cell r="H131">
            <v>0</v>
          </cell>
          <cell r="I131">
            <v>0</v>
          </cell>
          <cell r="J131">
            <v>0</v>
          </cell>
          <cell r="K131">
            <v>118375.61</v>
          </cell>
          <cell r="L131">
            <v>0</v>
          </cell>
          <cell r="M131">
            <v>6231.57</v>
          </cell>
          <cell r="N131">
            <v>20057.23</v>
          </cell>
          <cell r="O131">
            <v>22960.59</v>
          </cell>
          <cell r="P131">
            <v>45421.66</v>
          </cell>
          <cell r="Q131">
            <v>0</v>
          </cell>
          <cell r="R131">
            <v>0</v>
          </cell>
          <cell r="S131">
            <v>0</v>
          </cell>
          <cell r="T131">
            <v>3152.85</v>
          </cell>
          <cell r="U131">
            <v>0</v>
          </cell>
          <cell r="V131">
            <v>2037.24</v>
          </cell>
          <cell r="W131">
            <v>0</v>
          </cell>
          <cell r="X131">
            <v>18580.02</v>
          </cell>
          <cell r="Y131">
            <v>7035.23</v>
          </cell>
          <cell r="Z131">
            <v>0</v>
          </cell>
          <cell r="AA131">
            <v>0</v>
          </cell>
          <cell r="AB131">
            <v>0</v>
          </cell>
          <cell r="AC131">
            <v>0</v>
          </cell>
          <cell r="AD131">
            <v>13721.55</v>
          </cell>
          <cell r="AE131">
            <v>0</v>
          </cell>
          <cell r="AF131">
            <v>15878.61</v>
          </cell>
          <cell r="AG131">
            <v>0</v>
          </cell>
          <cell r="AH131">
            <v>0</v>
          </cell>
          <cell r="AI131">
            <v>0</v>
          </cell>
          <cell r="AJ131">
            <v>0</v>
          </cell>
          <cell r="AK131">
            <v>0</v>
          </cell>
          <cell r="AL131">
            <v>0</v>
          </cell>
          <cell r="AM131">
            <v>67.48</v>
          </cell>
          <cell r="AN131">
            <v>0</v>
          </cell>
          <cell r="AO131">
            <v>0</v>
          </cell>
          <cell r="AP131">
            <v>37981.42</v>
          </cell>
          <cell r="AQ131">
            <v>0</v>
          </cell>
          <cell r="AR131">
            <v>0</v>
          </cell>
          <cell r="AS131">
            <v>0</v>
          </cell>
          <cell r="AT131">
            <v>0</v>
          </cell>
          <cell r="AU131">
            <v>1892.06</v>
          </cell>
          <cell r="AV131">
            <v>0</v>
          </cell>
          <cell r="AW131">
            <v>2434.66</v>
          </cell>
          <cell r="AX131">
            <v>0</v>
          </cell>
          <cell r="AY131">
            <v>0</v>
          </cell>
          <cell r="AZ131">
            <v>1243.47</v>
          </cell>
          <cell r="BA131">
            <v>0</v>
          </cell>
          <cell r="BB131">
            <v>2180.16</v>
          </cell>
          <cell r="BC131">
            <v>2436.52</v>
          </cell>
          <cell r="BD131">
            <v>0</v>
          </cell>
          <cell r="BE131">
            <v>11985.52</v>
          </cell>
          <cell r="BF131">
            <v>25.21</v>
          </cell>
          <cell r="BG131">
            <v>781.36</v>
          </cell>
          <cell r="BH131">
            <v>0</v>
          </cell>
          <cell r="BI131">
            <v>2168.06</v>
          </cell>
          <cell r="BJ131">
            <v>0</v>
          </cell>
          <cell r="BK131">
            <v>0</v>
          </cell>
          <cell r="BL131">
            <v>2872.07</v>
          </cell>
          <cell r="BM131">
            <v>0</v>
          </cell>
          <cell r="BN131">
            <v>0</v>
          </cell>
          <cell r="BO131">
            <v>50.42</v>
          </cell>
          <cell r="BP131">
            <v>0</v>
          </cell>
          <cell r="BQ131">
            <v>393558.38</v>
          </cell>
          <cell r="BR131">
            <v>0</v>
          </cell>
          <cell r="BS131">
            <v>0</v>
          </cell>
          <cell r="BT131">
            <v>0</v>
          </cell>
          <cell r="BU131">
            <v>0</v>
          </cell>
          <cell r="BV131">
            <v>0</v>
          </cell>
          <cell r="BW131">
            <v>0</v>
          </cell>
          <cell r="BX131">
            <v>0</v>
          </cell>
          <cell r="BY131">
            <v>0</v>
          </cell>
          <cell r="BZ131">
            <v>0</v>
          </cell>
          <cell r="CA131">
            <v>0</v>
          </cell>
          <cell r="CB131">
            <v>393558.38</v>
          </cell>
          <cell r="CC131">
            <v>0</v>
          </cell>
        </row>
        <row r="132">
          <cell r="B132" t="str">
            <v>PL22400</v>
          </cell>
          <cell r="C132">
            <v>0</v>
          </cell>
          <cell r="D132">
            <v>0</v>
          </cell>
          <cell r="E132">
            <v>54284.01</v>
          </cell>
          <cell r="F132">
            <v>6064.35</v>
          </cell>
          <cell r="G132">
            <v>0</v>
          </cell>
          <cell r="H132">
            <v>0</v>
          </cell>
          <cell r="I132">
            <v>0</v>
          </cell>
          <cell r="J132">
            <v>0</v>
          </cell>
          <cell r="K132">
            <v>106019.21</v>
          </cell>
          <cell r="L132">
            <v>0</v>
          </cell>
          <cell r="M132">
            <v>7784.96</v>
          </cell>
          <cell r="N132">
            <v>22029.79</v>
          </cell>
          <cell r="O132">
            <v>23190.66</v>
          </cell>
          <cell r="P132">
            <v>47997.7</v>
          </cell>
          <cell r="Q132">
            <v>0</v>
          </cell>
          <cell r="R132">
            <v>0</v>
          </cell>
          <cell r="S132">
            <v>0</v>
          </cell>
          <cell r="T132">
            <v>3459</v>
          </cell>
          <cell r="U132">
            <v>0</v>
          </cell>
          <cell r="V132">
            <v>2340.7800000000002</v>
          </cell>
          <cell r="W132">
            <v>0</v>
          </cell>
          <cell r="X132">
            <v>16467.88</v>
          </cell>
          <cell r="Y132">
            <v>6038.38</v>
          </cell>
          <cell r="Z132">
            <v>0</v>
          </cell>
          <cell r="AA132">
            <v>0</v>
          </cell>
          <cell r="AB132">
            <v>0</v>
          </cell>
          <cell r="AC132">
            <v>0</v>
          </cell>
          <cell r="AD132">
            <v>0</v>
          </cell>
          <cell r="AE132">
            <v>0</v>
          </cell>
          <cell r="AF132">
            <v>0</v>
          </cell>
          <cell r="AG132">
            <v>0</v>
          </cell>
          <cell r="AH132">
            <v>0</v>
          </cell>
          <cell r="AI132">
            <v>0</v>
          </cell>
          <cell r="AJ132">
            <v>0</v>
          </cell>
          <cell r="AK132">
            <v>0</v>
          </cell>
          <cell r="AL132">
            <v>1768.36</v>
          </cell>
          <cell r="AM132">
            <v>58688.26</v>
          </cell>
          <cell r="AN132">
            <v>311.82</v>
          </cell>
          <cell r="AO132">
            <v>0</v>
          </cell>
          <cell r="AP132">
            <v>299.89999999999998</v>
          </cell>
          <cell r="AQ132">
            <v>0</v>
          </cell>
          <cell r="AR132">
            <v>0</v>
          </cell>
          <cell r="AS132">
            <v>0</v>
          </cell>
          <cell r="AT132">
            <v>0</v>
          </cell>
          <cell r="AU132">
            <v>0</v>
          </cell>
          <cell r="AV132">
            <v>0</v>
          </cell>
          <cell r="AW132">
            <v>21.01</v>
          </cell>
          <cell r="AX132">
            <v>0</v>
          </cell>
          <cell r="AY132">
            <v>0</v>
          </cell>
          <cell r="AZ132">
            <v>33.61</v>
          </cell>
          <cell r="BA132">
            <v>0</v>
          </cell>
          <cell r="BB132">
            <v>16.8</v>
          </cell>
          <cell r="BC132">
            <v>0</v>
          </cell>
          <cell r="BD132">
            <v>0</v>
          </cell>
          <cell r="BE132">
            <v>25.21</v>
          </cell>
          <cell r="BF132">
            <v>8.4</v>
          </cell>
          <cell r="BG132">
            <v>150.88</v>
          </cell>
          <cell r="BH132">
            <v>0</v>
          </cell>
          <cell r="BI132">
            <v>0</v>
          </cell>
          <cell r="BJ132">
            <v>0</v>
          </cell>
          <cell r="BK132">
            <v>0</v>
          </cell>
          <cell r="BL132">
            <v>8.4</v>
          </cell>
          <cell r="BM132">
            <v>0</v>
          </cell>
          <cell r="BN132">
            <v>0</v>
          </cell>
          <cell r="BO132">
            <v>126.02</v>
          </cell>
          <cell r="BP132">
            <v>0</v>
          </cell>
          <cell r="BQ132">
            <v>357135.39</v>
          </cell>
          <cell r="BR132">
            <v>0</v>
          </cell>
          <cell r="BS132">
            <v>0</v>
          </cell>
          <cell r="BT132">
            <v>0</v>
          </cell>
          <cell r="BU132">
            <v>0</v>
          </cell>
          <cell r="BV132">
            <v>0</v>
          </cell>
          <cell r="BW132">
            <v>0</v>
          </cell>
          <cell r="BX132">
            <v>0</v>
          </cell>
          <cell r="BY132">
            <v>0</v>
          </cell>
          <cell r="BZ132">
            <v>0</v>
          </cell>
          <cell r="CA132">
            <v>0</v>
          </cell>
          <cell r="CB132">
            <v>357135.39</v>
          </cell>
          <cell r="CC132">
            <v>0</v>
          </cell>
        </row>
        <row r="133">
          <cell r="B133" t="str">
            <v>PL22410</v>
          </cell>
          <cell r="C133">
            <v>0</v>
          </cell>
          <cell r="D133">
            <v>0</v>
          </cell>
          <cell r="E133">
            <v>649.45000000000005</v>
          </cell>
          <cell r="F133">
            <v>104.84</v>
          </cell>
          <cell r="G133">
            <v>0</v>
          </cell>
          <cell r="H133">
            <v>0</v>
          </cell>
          <cell r="I133">
            <v>0</v>
          </cell>
          <cell r="J133">
            <v>0</v>
          </cell>
          <cell r="K133">
            <v>981.17</v>
          </cell>
          <cell r="L133">
            <v>0</v>
          </cell>
          <cell r="M133">
            <v>21</v>
          </cell>
          <cell r="N133">
            <v>415</v>
          </cell>
          <cell r="O133">
            <v>465.17</v>
          </cell>
          <cell r="P133">
            <v>699.88</v>
          </cell>
          <cell r="Q133">
            <v>0</v>
          </cell>
          <cell r="R133">
            <v>0</v>
          </cell>
          <cell r="S133">
            <v>0</v>
          </cell>
          <cell r="T133">
            <v>21</v>
          </cell>
          <cell r="U133">
            <v>0</v>
          </cell>
          <cell r="V133">
            <v>108.96</v>
          </cell>
          <cell r="W133">
            <v>0</v>
          </cell>
          <cell r="X133">
            <v>193.04</v>
          </cell>
          <cell r="Y133">
            <v>209.68</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3869.19</v>
          </cell>
          <cell r="BR133">
            <v>0</v>
          </cell>
          <cell r="BS133">
            <v>0</v>
          </cell>
          <cell r="BT133">
            <v>0</v>
          </cell>
          <cell r="BU133">
            <v>0</v>
          </cell>
          <cell r="BV133">
            <v>0</v>
          </cell>
          <cell r="BW133">
            <v>0</v>
          </cell>
          <cell r="BX133">
            <v>0</v>
          </cell>
          <cell r="BY133">
            <v>0</v>
          </cell>
          <cell r="BZ133">
            <v>0</v>
          </cell>
          <cell r="CA133">
            <v>0</v>
          </cell>
          <cell r="CB133">
            <v>3869.19</v>
          </cell>
          <cell r="CC133">
            <v>0</v>
          </cell>
        </row>
        <row r="134">
          <cell r="B134" t="str">
            <v>PL22420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66349.06</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66349.06</v>
          </cell>
          <cell r="BR134">
            <v>0</v>
          </cell>
          <cell r="BS134">
            <v>0</v>
          </cell>
          <cell r="BT134">
            <v>0</v>
          </cell>
          <cell r="BU134">
            <v>0</v>
          </cell>
          <cell r="BV134">
            <v>0</v>
          </cell>
          <cell r="BW134">
            <v>0</v>
          </cell>
          <cell r="BX134">
            <v>0</v>
          </cell>
          <cell r="BY134">
            <v>0</v>
          </cell>
          <cell r="BZ134">
            <v>0</v>
          </cell>
          <cell r="CA134">
            <v>0</v>
          </cell>
          <cell r="CB134">
            <v>66349.06</v>
          </cell>
          <cell r="CC134">
            <v>0</v>
          </cell>
        </row>
        <row r="135">
          <cell r="B135" t="str">
            <v>PL22430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229293.71</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11730</v>
          </cell>
          <cell r="AQ135">
            <v>0</v>
          </cell>
          <cell r="AR135">
            <v>0</v>
          </cell>
          <cell r="AS135">
            <v>141.41999999999999</v>
          </cell>
          <cell r="AT135">
            <v>0</v>
          </cell>
          <cell r="AU135">
            <v>0</v>
          </cell>
          <cell r="AV135">
            <v>0</v>
          </cell>
          <cell r="AW135">
            <v>600</v>
          </cell>
          <cell r="AX135">
            <v>0</v>
          </cell>
          <cell r="AY135">
            <v>0</v>
          </cell>
          <cell r="AZ135">
            <v>18161.62</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1736197.26</v>
          </cell>
          <cell r="BP135">
            <v>0</v>
          </cell>
          <cell r="BQ135">
            <v>1996124.01</v>
          </cell>
          <cell r="BR135">
            <v>0</v>
          </cell>
          <cell r="BS135">
            <v>0</v>
          </cell>
          <cell r="BT135">
            <v>0</v>
          </cell>
          <cell r="BU135">
            <v>0</v>
          </cell>
          <cell r="BV135">
            <v>-13670</v>
          </cell>
          <cell r="BW135">
            <v>0</v>
          </cell>
          <cell r="BX135">
            <v>0</v>
          </cell>
          <cell r="BY135">
            <v>0</v>
          </cell>
          <cell r="BZ135">
            <v>0</v>
          </cell>
          <cell r="CA135">
            <v>-13670</v>
          </cell>
          <cell r="CB135">
            <v>1982454.01</v>
          </cell>
          <cell r="CC135">
            <v>0</v>
          </cell>
        </row>
        <row r="136">
          <cell r="B136" t="str">
            <v>PL22500</v>
          </cell>
          <cell r="C136">
            <v>0</v>
          </cell>
          <cell r="D136">
            <v>0</v>
          </cell>
          <cell r="E136">
            <v>297538.55</v>
          </cell>
          <cell r="F136">
            <v>1156495.08</v>
          </cell>
          <cell r="G136">
            <v>0</v>
          </cell>
          <cell r="H136">
            <v>0</v>
          </cell>
          <cell r="I136">
            <v>0</v>
          </cell>
          <cell r="J136">
            <v>145999.60999999999</v>
          </cell>
          <cell r="K136">
            <v>696574.93</v>
          </cell>
          <cell r="L136">
            <v>0</v>
          </cell>
          <cell r="M136">
            <v>67814.97</v>
          </cell>
          <cell r="N136">
            <v>82220.55</v>
          </cell>
          <cell r="O136">
            <v>856598.54</v>
          </cell>
          <cell r="P136">
            <v>2127521.14</v>
          </cell>
          <cell r="Q136">
            <v>0</v>
          </cell>
          <cell r="R136">
            <v>0</v>
          </cell>
          <cell r="S136">
            <v>0</v>
          </cell>
          <cell r="T136">
            <v>623.4</v>
          </cell>
          <cell r="U136">
            <v>0</v>
          </cell>
          <cell r="V136">
            <v>3599.53</v>
          </cell>
          <cell r="W136">
            <v>0</v>
          </cell>
          <cell r="X136">
            <v>71962.240000000005</v>
          </cell>
          <cell r="Y136">
            <v>9833.61</v>
          </cell>
          <cell r="Z136">
            <v>0</v>
          </cell>
          <cell r="AA136">
            <v>0</v>
          </cell>
          <cell r="AB136">
            <v>0</v>
          </cell>
          <cell r="AC136">
            <v>0</v>
          </cell>
          <cell r="AD136">
            <v>0</v>
          </cell>
          <cell r="AE136">
            <v>0</v>
          </cell>
          <cell r="AF136">
            <v>1143137.56</v>
          </cell>
          <cell r="AG136">
            <v>0</v>
          </cell>
          <cell r="AH136">
            <v>0</v>
          </cell>
          <cell r="AI136">
            <v>0</v>
          </cell>
          <cell r="AJ136">
            <v>0</v>
          </cell>
          <cell r="AK136">
            <v>0</v>
          </cell>
          <cell r="AL136">
            <v>0</v>
          </cell>
          <cell r="AM136">
            <v>0</v>
          </cell>
          <cell r="AN136">
            <v>0</v>
          </cell>
          <cell r="AO136">
            <v>0</v>
          </cell>
          <cell r="AP136">
            <v>1048044.98</v>
          </cell>
          <cell r="AQ136">
            <v>0</v>
          </cell>
          <cell r="AR136">
            <v>0</v>
          </cell>
          <cell r="AS136">
            <v>1368.96</v>
          </cell>
          <cell r="AT136">
            <v>0</v>
          </cell>
          <cell r="AU136">
            <v>55960.14</v>
          </cell>
          <cell r="AV136">
            <v>0</v>
          </cell>
          <cell r="AW136">
            <v>48329.42</v>
          </cell>
          <cell r="AX136">
            <v>0</v>
          </cell>
          <cell r="AY136">
            <v>0</v>
          </cell>
          <cell r="AZ136">
            <v>32.44</v>
          </cell>
          <cell r="BA136">
            <v>0</v>
          </cell>
          <cell r="BB136">
            <v>11227.42</v>
          </cell>
          <cell r="BC136">
            <v>78533.78</v>
          </cell>
          <cell r="BD136">
            <v>0</v>
          </cell>
          <cell r="BE136">
            <v>361.47</v>
          </cell>
          <cell r="BF136">
            <v>19240.02</v>
          </cell>
          <cell r="BG136">
            <v>0</v>
          </cell>
          <cell r="BH136">
            <v>0</v>
          </cell>
          <cell r="BI136">
            <v>32117.83</v>
          </cell>
          <cell r="BJ136">
            <v>0</v>
          </cell>
          <cell r="BK136">
            <v>0</v>
          </cell>
          <cell r="BL136">
            <v>860.48</v>
          </cell>
          <cell r="BM136">
            <v>0</v>
          </cell>
          <cell r="BN136">
            <v>0</v>
          </cell>
          <cell r="BO136">
            <v>-84.03</v>
          </cell>
          <cell r="BP136">
            <v>0</v>
          </cell>
          <cell r="BQ136">
            <v>7955912.6200000001</v>
          </cell>
          <cell r="BR136">
            <v>0</v>
          </cell>
          <cell r="BS136">
            <v>0</v>
          </cell>
          <cell r="BT136">
            <v>0</v>
          </cell>
          <cell r="BU136">
            <v>0</v>
          </cell>
          <cell r="BV136">
            <v>-15734.96</v>
          </cell>
          <cell r="BW136">
            <v>0</v>
          </cell>
          <cell r="BX136">
            <v>0</v>
          </cell>
          <cell r="BY136">
            <v>0</v>
          </cell>
          <cell r="BZ136">
            <v>0</v>
          </cell>
          <cell r="CA136">
            <v>-15734.96</v>
          </cell>
          <cell r="CB136">
            <v>7940177.6600000001</v>
          </cell>
          <cell r="CC136">
            <v>0</v>
          </cell>
        </row>
        <row r="137">
          <cell r="B137" t="str">
            <v>PL22510</v>
          </cell>
          <cell r="C137">
            <v>0</v>
          </cell>
          <cell r="D137">
            <v>0</v>
          </cell>
          <cell r="E137">
            <v>864007.06</v>
          </cell>
          <cell r="F137">
            <v>15770154.810000001</v>
          </cell>
          <cell r="G137">
            <v>0</v>
          </cell>
          <cell r="H137">
            <v>0</v>
          </cell>
          <cell r="I137">
            <v>0</v>
          </cell>
          <cell r="J137">
            <v>2494682.89</v>
          </cell>
          <cell r="K137">
            <v>320637.34000000003</v>
          </cell>
          <cell r="L137">
            <v>299774.58</v>
          </cell>
          <cell r="M137">
            <v>208347.44</v>
          </cell>
          <cell r="N137">
            <v>163490.75</v>
          </cell>
          <cell r="O137">
            <v>54724.27</v>
          </cell>
          <cell r="P137">
            <v>1776086.16</v>
          </cell>
          <cell r="Q137">
            <v>0</v>
          </cell>
          <cell r="R137">
            <v>279129.59000000003</v>
          </cell>
          <cell r="S137">
            <v>0</v>
          </cell>
          <cell r="T137">
            <v>-739</v>
          </cell>
          <cell r="U137">
            <v>0</v>
          </cell>
          <cell r="V137">
            <v>21646.69</v>
          </cell>
          <cell r="W137">
            <v>0</v>
          </cell>
          <cell r="X137">
            <v>255020.07</v>
          </cell>
          <cell r="Y137">
            <v>43347.17</v>
          </cell>
          <cell r="Z137">
            <v>0</v>
          </cell>
          <cell r="AA137">
            <v>0</v>
          </cell>
          <cell r="AB137">
            <v>0</v>
          </cell>
          <cell r="AC137">
            <v>0</v>
          </cell>
          <cell r="AD137">
            <v>0</v>
          </cell>
          <cell r="AE137">
            <v>436014.22</v>
          </cell>
          <cell r="AF137">
            <v>65648.66</v>
          </cell>
          <cell r="AG137">
            <v>0</v>
          </cell>
          <cell r="AH137">
            <v>0</v>
          </cell>
          <cell r="AI137">
            <v>0</v>
          </cell>
          <cell r="AJ137">
            <v>0</v>
          </cell>
          <cell r="AK137">
            <v>0</v>
          </cell>
          <cell r="AL137">
            <v>0</v>
          </cell>
          <cell r="AM137">
            <v>0</v>
          </cell>
          <cell r="AN137">
            <v>0</v>
          </cell>
          <cell r="AO137">
            <v>0</v>
          </cell>
          <cell r="AP137">
            <v>5829316.4500000002</v>
          </cell>
          <cell r="AQ137">
            <v>0</v>
          </cell>
          <cell r="AR137">
            <v>37204.32</v>
          </cell>
          <cell r="AS137">
            <v>5909.76</v>
          </cell>
          <cell r="AT137">
            <v>0</v>
          </cell>
          <cell r="AU137">
            <v>31766.51</v>
          </cell>
          <cell r="AV137">
            <v>0</v>
          </cell>
          <cell r="AW137">
            <v>295779.02</v>
          </cell>
          <cell r="AX137">
            <v>227365.92</v>
          </cell>
          <cell r="AY137">
            <v>0</v>
          </cell>
          <cell r="AZ137">
            <v>81902.52</v>
          </cell>
          <cell r="BA137">
            <v>0</v>
          </cell>
          <cell r="BB137">
            <v>9763.4500000000007</v>
          </cell>
          <cell r="BC137">
            <v>9257.36</v>
          </cell>
          <cell r="BD137">
            <v>0</v>
          </cell>
          <cell r="BE137">
            <v>14704.07</v>
          </cell>
          <cell r="BF137">
            <v>13095.56</v>
          </cell>
          <cell r="BG137">
            <v>0</v>
          </cell>
          <cell r="BH137">
            <v>0</v>
          </cell>
          <cell r="BI137">
            <v>46866.18</v>
          </cell>
          <cell r="BJ137">
            <v>0</v>
          </cell>
          <cell r="BK137">
            <v>0</v>
          </cell>
          <cell r="BL137">
            <v>-2706.51</v>
          </cell>
          <cell r="BM137">
            <v>0</v>
          </cell>
          <cell r="BN137">
            <v>0</v>
          </cell>
          <cell r="BO137">
            <v>0</v>
          </cell>
          <cell r="BP137">
            <v>0</v>
          </cell>
          <cell r="BQ137">
            <v>29652197.309999999</v>
          </cell>
          <cell r="BR137">
            <v>0</v>
          </cell>
          <cell r="BS137">
            <v>0</v>
          </cell>
          <cell r="BT137">
            <v>-244279.52</v>
          </cell>
          <cell r="BU137">
            <v>-102369.96</v>
          </cell>
          <cell r="BV137">
            <v>-18871.25</v>
          </cell>
          <cell r="BW137">
            <v>0</v>
          </cell>
          <cell r="BX137">
            <v>0</v>
          </cell>
          <cell r="BY137">
            <v>0</v>
          </cell>
          <cell r="BZ137">
            <v>0</v>
          </cell>
          <cell r="CA137">
            <v>-365520.73</v>
          </cell>
          <cell r="CB137">
            <v>29286676.579999998</v>
          </cell>
          <cell r="CC137">
            <v>0</v>
          </cell>
        </row>
        <row r="138">
          <cell r="B138" t="str">
            <v>PL22520</v>
          </cell>
          <cell r="C138">
            <v>0</v>
          </cell>
          <cell r="D138">
            <v>0</v>
          </cell>
          <cell r="E138">
            <v>3314111.11</v>
          </cell>
          <cell r="F138">
            <v>389559.98</v>
          </cell>
          <cell r="G138">
            <v>0</v>
          </cell>
          <cell r="H138">
            <v>0</v>
          </cell>
          <cell r="I138">
            <v>0</v>
          </cell>
          <cell r="J138">
            <v>47833.04</v>
          </cell>
          <cell r="K138">
            <v>10748732.539999999</v>
          </cell>
          <cell r="L138">
            <v>6.29</v>
          </cell>
          <cell r="M138">
            <v>352543.71</v>
          </cell>
          <cell r="N138">
            <v>1417238.04</v>
          </cell>
          <cell r="O138">
            <v>3339487.95</v>
          </cell>
          <cell r="P138">
            <v>3341666.57</v>
          </cell>
          <cell r="Q138">
            <v>0</v>
          </cell>
          <cell r="R138">
            <v>0.14000000000000001</v>
          </cell>
          <cell r="S138">
            <v>0</v>
          </cell>
          <cell r="T138">
            <v>725826.72</v>
          </cell>
          <cell r="U138">
            <v>0</v>
          </cell>
          <cell r="V138">
            <v>132767.41</v>
          </cell>
          <cell r="W138">
            <v>0</v>
          </cell>
          <cell r="X138">
            <v>2181372.16</v>
          </cell>
          <cell r="Y138">
            <v>578790.34</v>
          </cell>
          <cell r="Z138">
            <v>0</v>
          </cell>
          <cell r="AA138">
            <v>0</v>
          </cell>
          <cell r="AB138">
            <v>5137219.0599999996</v>
          </cell>
          <cell r="AC138">
            <v>0</v>
          </cell>
          <cell r="AD138">
            <v>767426.96</v>
          </cell>
          <cell r="AE138">
            <v>0</v>
          </cell>
          <cell r="AF138">
            <v>0</v>
          </cell>
          <cell r="AG138">
            <v>406991.11</v>
          </cell>
          <cell r="AH138">
            <v>72833.66</v>
          </cell>
          <cell r="AI138">
            <v>0</v>
          </cell>
          <cell r="AJ138">
            <v>0</v>
          </cell>
          <cell r="AK138">
            <v>0</v>
          </cell>
          <cell r="AL138">
            <v>0</v>
          </cell>
          <cell r="AM138">
            <v>0</v>
          </cell>
          <cell r="AN138">
            <v>0</v>
          </cell>
          <cell r="AO138">
            <v>0</v>
          </cell>
          <cell r="AP138">
            <v>2853296.75</v>
          </cell>
          <cell r="AQ138">
            <v>0</v>
          </cell>
          <cell r="AR138">
            <v>0</v>
          </cell>
          <cell r="AS138">
            <v>0</v>
          </cell>
          <cell r="AT138">
            <v>0</v>
          </cell>
          <cell r="AU138">
            <v>510207.76</v>
          </cell>
          <cell r="AV138">
            <v>0</v>
          </cell>
          <cell r="AW138">
            <v>1260373.6399999999</v>
          </cell>
          <cell r="AX138">
            <v>0</v>
          </cell>
          <cell r="AY138">
            <v>0</v>
          </cell>
          <cell r="AZ138">
            <v>39186.26</v>
          </cell>
          <cell r="BA138">
            <v>0</v>
          </cell>
          <cell r="BB138">
            <v>1508081.09</v>
          </cell>
          <cell r="BC138">
            <v>723446.78</v>
          </cell>
          <cell r="BD138">
            <v>0</v>
          </cell>
          <cell r="BE138">
            <v>2225116.13</v>
          </cell>
          <cell r="BF138">
            <v>900099.56</v>
          </cell>
          <cell r="BG138">
            <v>177018.21</v>
          </cell>
          <cell r="BH138">
            <v>0</v>
          </cell>
          <cell r="BI138">
            <v>1376899.39</v>
          </cell>
          <cell r="BJ138">
            <v>0</v>
          </cell>
          <cell r="BK138">
            <v>0</v>
          </cell>
          <cell r="BL138">
            <v>828912.83</v>
          </cell>
          <cell r="BM138">
            <v>0</v>
          </cell>
          <cell r="BN138">
            <v>0</v>
          </cell>
          <cell r="BO138">
            <v>1269887.8899999999</v>
          </cell>
          <cell r="BP138">
            <v>0</v>
          </cell>
          <cell r="BQ138">
            <v>46626933.079999998</v>
          </cell>
          <cell r="BR138">
            <v>0</v>
          </cell>
          <cell r="BS138">
            <v>0</v>
          </cell>
          <cell r="BT138">
            <v>0</v>
          </cell>
          <cell r="BU138">
            <v>0</v>
          </cell>
          <cell r="BV138">
            <v>-4911.24</v>
          </cell>
          <cell r="BW138">
            <v>0</v>
          </cell>
          <cell r="BX138">
            <v>0</v>
          </cell>
          <cell r="BY138">
            <v>0</v>
          </cell>
          <cell r="BZ138">
            <v>0</v>
          </cell>
          <cell r="CA138">
            <v>-4911.24</v>
          </cell>
          <cell r="CB138">
            <v>46622021.840000004</v>
          </cell>
          <cell r="CC138">
            <v>0</v>
          </cell>
        </row>
        <row r="139">
          <cell r="B139" t="str">
            <v>PL22530</v>
          </cell>
          <cell r="C139">
            <v>0</v>
          </cell>
          <cell r="D139">
            <v>0</v>
          </cell>
          <cell r="E139">
            <v>4162119.31</v>
          </cell>
          <cell r="F139">
            <v>5171138.72</v>
          </cell>
          <cell r="G139">
            <v>0</v>
          </cell>
          <cell r="H139">
            <v>0</v>
          </cell>
          <cell r="I139">
            <v>0</v>
          </cell>
          <cell r="J139">
            <v>443439.98</v>
          </cell>
          <cell r="K139">
            <v>5018188.2699999996</v>
          </cell>
          <cell r="L139">
            <v>1655370.23</v>
          </cell>
          <cell r="M139">
            <v>829764.18</v>
          </cell>
          <cell r="N139">
            <v>1313464.52</v>
          </cell>
          <cell r="O139">
            <v>659741.71</v>
          </cell>
          <cell r="P139">
            <v>5479161.4299999997</v>
          </cell>
          <cell r="Q139">
            <v>0</v>
          </cell>
          <cell r="R139">
            <v>0</v>
          </cell>
          <cell r="S139">
            <v>0</v>
          </cell>
          <cell r="T139">
            <v>48464.639999999999</v>
          </cell>
          <cell r="U139">
            <v>91777.5</v>
          </cell>
          <cell r="V139">
            <v>463084.92</v>
          </cell>
          <cell r="W139">
            <v>0</v>
          </cell>
          <cell r="X139">
            <v>418831.35999999999</v>
          </cell>
          <cell r="Y139">
            <v>1251250.18</v>
          </cell>
          <cell r="Z139">
            <v>0</v>
          </cell>
          <cell r="AA139">
            <v>0</v>
          </cell>
          <cell r="AB139">
            <v>1437261.21</v>
          </cell>
          <cell r="AC139">
            <v>0</v>
          </cell>
          <cell r="AD139">
            <v>54194.2</v>
          </cell>
          <cell r="AE139">
            <v>0</v>
          </cell>
          <cell r="AF139">
            <v>0</v>
          </cell>
          <cell r="AG139">
            <v>433.69</v>
          </cell>
          <cell r="AH139">
            <v>0</v>
          </cell>
          <cell r="AI139">
            <v>0</v>
          </cell>
          <cell r="AJ139">
            <v>0</v>
          </cell>
          <cell r="AK139">
            <v>0</v>
          </cell>
          <cell r="AL139">
            <v>2644051.39</v>
          </cell>
          <cell r="AM139">
            <v>27805525.760000002</v>
          </cell>
          <cell r="AN139">
            <v>878198.74</v>
          </cell>
          <cell r="AO139">
            <v>0</v>
          </cell>
          <cell r="AP139">
            <v>24204781.809999999</v>
          </cell>
          <cell r="AQ139">
            <v>0</v>
          </cell>
          <cell r="AR139">
            <v>252.52</v>
          </cell>
          <cell r="AS139">
            <v>314208.12</v>
          </cell>
          <cell r="AT139">
            <v>0</v>
          </cell>
          <cell r="AU139">
            <v>282655.88</v>
          </cell>
          <cell r="AV139">
            <v>0</v>
          </cell>
          <cell r="AW139">
            <v>4330226.63</v>
          </cell>
          <cell r="AX139">
            <v>0</v>
          </cell>
          <cell r="AY139">
            <v>0</v>
          </cell>
          <cell r="AZ139">
            <v>1370732.05</v>
          </cell>
          <cell r="BA139">
            <v>598725.54</v>
          </cell>
          <cell r="BB139">
            <v>727244.87</v>
          </cell>
          <cell r="BC139">
            <v>488042.89</v>
          </cell>
          <cell r="BD139">
            <v>0</v>
          </cell>
          <cell r="BE139">
            <v>261503.38</v>
          </cell>
          <cell r="BF139">
            <v>285202.33</v>
          </cell>
          <cell r="BG139">
            <v>297601.25</v>
          </cell>
          <cell r="BH139">
            <v>2348591.2799999998</v>
          </cell>
          <cell r="BI139">
            <v>644793.19999999995</v>
          </cell>
          <cell r="BJ139">
            <v>0</v>
          </cell>
          <cell r="BK139">
            <v>0</v>
          </cell>
          <cell r="BL139">
            <v>1896607.38</v>
          </cell>
          <cell r="BM139">
            <v>0</v>
          </cell>
          <cell r="BN139">
            <v>0</v>
          </cell>
          <cell r="BO139">
            <v>154461.29999999999</v>
          </cell>
          <cell r="BP139">
            <v>0</v>
          </cell>
          <cell r="BQ139">
            <v>98031092.370000005</v>
          </cell>
          <cell r="BR139">
            <v>0</v>
          </cell>
          <cell r="BS139">
            <v>0</v>
          </cell>
          <cell r="BT139">
            <v>-4655876.45</v>
          </cell>
          <cell r="BU139">
            <v>-293575.8</v>
          </cell>
          <cell r="BV139">
            <v>-299260.96999999997</v>
          </cell>
          <cell r="BW139">
            <v>0</v>
          </cell>
          <cell r="BX139">
            <v>0</v>
          </cell>
          <cell r="BY139">
            <v>0</v>
          </cell>
          <cell r="BZ139">
            <v>0</v>
          </cell>
          <cell r="CA139">
            <v>-5248713.22</v>
          </cell>
          <cell r="CB139">
            <v>92782379.150000006</v>
          </cell>
          <cell r="CC139">
            <v>0</v>
          </cell>
        </row>
        <row r="140">
          <cell r="B140" t="str">
            <v>PL22550</v>
          </cell>
          <cell r="C140">
            <v>0</v>
          </cell>
          <cell r="D140">
            <v>0</v>
          </cell>
          <cell r="E140">
            <v>32111.26</v>
          </cell>
          <cell r="F140">
            <v>2267.0100000000002</v>
          </cell>
          <cell r="G140">
            <v>0</v>
          </cell>
          <cell r="H140">
            <v>0</v>
          </cell>
          <cell r="I140">
            <v>0</v>
          </cell>
          <cell r="J140">
            <v>864.64</v>
          </cell>
          <cell r="K140">
            <v>282347.43</v>
          </cell>
          <cell r="L140">
            <v>0</v>
          </cell>
          <cell r="M140">
            <v>1697.32</v>
          </cell>
          <cell r="N140">
            <v>12754.29</v>
          </cell>
          <cell r="O140">
            <v>94394.69</v>
          </cell>
          <cell r="P140">
            <v>42227.55</v>
          </cell>
          <cell r="Q140">
            <v>0</v>
          </cell>
          <cell r="R140">
            <v>0</v>
          </cell>
          <cell r="S140">
            <v>0</v>
          </cell>
          <cell r="T140">
            <v>1493.4</v>
          </cell>
          <cell r="U140">
            <v>0</v>
          </cell>
          <cell r="V140">
            <v>743.43</v>
          </cell>
          <cell r="W140">
            <v>0</v>
          </cell>
          <cell r="X140">
            <v>61100.38</v>
          </cell>
          <cell r="Y140">
            <v>33805.5</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565806.9</v>
          </cell>
          <cell r="BR140">
            <v>0</v>
          </cell>
          <cell r="BS140">
            <v>0</v>
          </cell>
          <cell r="BT140">
            <v>0</v>
          </cell>
          <cell r="BU140">
            <v>0</v>
          </cell>
          <cell r="BV140">
            <v>0</v>
          </cell>
          <cell r="BW140">
            <v>0</v>
          </cell>
          <cell r="BX140">
            <v>0</v>
          </cell>
          <cell r="BY140">
            <v>0</v>
          </cell>
          <cell r="BZ140">
            <v>0</v>
          </cell>
          <cell r="CA140">
            <v>0</v>
          </cell>
          <cell r="CB140">
            <v>565806.9</v>
          </cell>
          <cell r="CC140">
            <v>0</v>
          </cell>
        </row>
        <row r="141">
          <cell r="B141" t="str">
            <v>PL22560</v>
          </cell>
          <cell r="C141">
            <v>0</v>
          </cell>
          <cell r="D141">
            <v>0</v>
          </cell>
          <cell r="E141">
            <v>2628.96</v>
          </cell>
          <cell r="F141">
            <v>15759.36</v>
          </cell>
          <cell r="G141">
            <v>0</v>
          </cell>
          <cell r="H141">
            <v>0</v>
          </cell>
          <cell r="I141">
            <v>0</v>
          </cell>
          <cell r="J141">
            <v>0</v>
          </cell>
          <cell r="K141">
            <v>314136.15999999997</v>
          </cell>
          <cell r="L141">
            <v>0</v>
          </cell>
          <cell r="M141">
            <v>541488.44999999995</v>
          </cell>
          <cell r="N141">
            <v>1385424.1</v>
          </cell>
          <cell r="O141">
            <v>188392.76</v>
          </cell>
          <cell r="P141">
            <v>41920.379999999997</v>
          </cell>
          <cell r="Q141">
            <v>0</v>
          </cell>
          <cell r="R141">
            <v>0</v>
          </cell>
          <cell r="S141">
            <v>0</v>
          </cell>
          <cell r="T141">
            <v>7631.44</v>
          </cell>
          <cell r="U141">
            <v>0</v>
          </cell>
          <cell r="V141">
            <v>807.03</v>
          </cell>
          <cell r="W141">
            <v>0</v>
          </cell>
          <cell r="X141">
            <v>0</v>
          </cell>
          <cell r="Y141">
            <v>2470.44</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2500659.08</v>
          </cell>
          <cell r="BR141">
            <v>0</v>
          </cell>
          <cell r="BS141">
            <v>0</v>
          </cell>
          <cell r="BT141">
            <v>0</v>
          </cell>
          <cell r="BU141">
            <v>0</v>
          </cell>
          <cell r="BV141">
            <v>0</v>
          </cell>
          <cell r="BW141">
            <v>0</v>
          </cell>
          <cell r="BX141">
            <v>0</v>
          </cell>
          <cell r="BY141">
            <v>0</v>
          </cell>
          <cell r="BZ141">
            <v>0</v>
          </cell>
          <cell r="CA141">
            <v>0</v>
          </cell>
          <cell r="CB141">
            <v>2500659.08</v>
          </cell>
          <cell r="CC141">
            <v>0</v>
          </cell>
        </row>
        <row r="142">
          <cell r="B142" t="str">
            <v>PL22570</v>
          </cell>
          <cell r="C142">
            <v>0</v>
          </cell>
          <cell r="D142">
            <v>0</v>
          </cell>
          <cell r="E142">
            <v>2138268.6800000002</v>
          </cell>
          <cell r="F142">
            <v>69447.839999999997</v>
          </cell>
          <cell r="G142">
            <v>0</v>
          </cell>
          <cell r="H142">
            <v>0</v>
          </cell>
          <cell r="I142">
            <v>0</v>
          </cell>
          <cell r="J142">
            <v>18704.759999999998</v>
          </cell>
          <cell r="K142">
            <v>5457272.1699999999</v>
          </cell>
          <cell r="L142">
            <v>0</v>
          </cell>
          <cell r="M142">
            <v>65717</v>
          </cell>
          <cell r="N142">
            <v>554867.26</v>
          </cell>
          <cell r="O142">
            <v>1657627.6</v>
          </cell>
          <cell r="P142">
            <v>1362118</v>
          </cell>
          <cell r="Q142">
            <v>0</v>
          </cell>
          <cell r="R142">
            <v>0</v>
          </cell>
          <cell r="S142">
            <v>0</v>
          </cell>
          <cell r="T142">
            <v>150316.98000000001</v>
          </cell>
          <cell r="U142">
            <v>0</v>
          </cell>
          <cell r="V142">
            <v>66973.78</v>
          </cell>
          <cell r="W142">
            <v>0</v>
          </cell>
          <cell r="X142">
            <v>822815.15</v>
          </cell>
          <cell r="Y142">
            <v>306393.2</v>
          </cell>
          <cell r="Z142">
            <v>0</v>
          </cell>
          <cell r="AA142">
            <v>0</v>
          </cell>
          <cell r="AB142">
            <v>0</v>
          </cell>
          <cell r="AC142">
            <v>0</v>
          </cell>
          <cell r="AD142">
            <v>0</v>
          </cell>
          <cell r="AE142">
            <v>0</v>
          </cell>
          <cell r="AF142">
            <v>80338.070000000007</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12750860.49</v>
          </cell>
          <cell r="BR142">
            <v>0</v>
          </cell>
          <cell r="BS142">
            <v>0</v>
          </cell>
          <cell r="BT142">
            <v>0</v>
          </cell>
          <cell r="BU142">
            <v>0</v>
          </cell>
          <cell r="BV142">
            <v>0</v>
          </cell>
          <cell r="BW142">
            <v>0</v>
          </cell>
          <cell r="BX142">
            <v>0</v>
          </cell>
          <cell r="BY142">
            <v>0</v>
          </cell>
          <cell r="BZ142">
            <v>0</v>
          </cell>
          <cell r="CA142">
            <v>0</v>
          </cell>
          <cell r="CB142">
            <v>12750860.49</v>
          </cell>
          <cell r="CC142">
            <v>0</v>
          </cell>
        </row>
        <row r="143">
          <cell r="B143" t="str">
            <v>PL22580</v>
          </cell>
          <cell r="C143">
            <v>0</v>
          </cell>
          <cell r="D143">
            <v>0</v>
          </cell>
          <cell r="E143">
            <v>1655649.31</v>
          </cell>
          <cell r="F143">
            <v>2508486.9300000002</v>
          </cell>
          <cell r="G143">
            <v>0</v>
          </cell>
          <cell r="H143">
            <v>0</v>
          </cell>
          <cell r="I143">
            <v>0</v>
          </cell>
          <cell r="J143">
            <v>30546.52</v>
          </cell>
          <cell r="K143">
            <v>1386591.43</v>
          </cell>
          <cell r="L143">
            <v>0</v>
          </cell>
          <cell r="M143">
            <v>35222.14</v>
          </cell>
          <cell r="N143">
            <v>1353513.9</v>
          </cell>
          <cell r="O143">
            <v>155100.5</v>
          </cell>
          <cell r="P143">
            <v>259992.78</v>
          </cell>
          <cell r="Q143">
            <v>0</v>
          </cell>
          <cell r="R143">
            <v>0</v>
          </cell>
          <cell r="S143">
            <v>0</v>
          </cell>
          <cell r="T143">
            <v>-1360</v>
          </cell>
          <cell r="U143">
            <v>0</v>
          </cell>
          <cell r="V143">
            <v>137844.04</v>
          </cell>
          <cell r="W143">
            <v>0</v>
          </cell>
          <cell r="X143">
            <v>28376.16</v>
          </cell>
          <cell r="Y143">
            <v>26563.62</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7576527.3300000001</v>
          </cell>
          <cell r="BR143">
            <v>0</v>
          </cell>
          <cell r="BS143">
            <v>0</v>
          </cell>
          <cell r="BT143">
            <v>0</v>
          </cell>
          <cell r="BU143">
            <v>0</v>
          </cell>
          <cell r="BV143">
            <v>0</v>
          </cell>
          <cell r="BW143">
            <v>0</v>
          </cell>
          <cell r="BX143">
            <v>0</v>
          </cell>
          <cell r="BY143">
            <v>0</v>
          </cell>
          <cell r="BZ143">
            <v>0</v>
          </cell>
          <cell r="CA143">
            <v>0</v>
          </cell>
          <cell r="CB143">
            <v>7576527.3300000001</v>
          </cell>
          <cell r="CC143">
            <v>0</v>
          </cell>
        </row>
        <row r="144">
          <cell r="B144" t="str">
            <v>PL22600</v>
          </cell>
          <cell r="C144">
            <v>0</v>
          </cell>
          <cell r="D144">
            <v>0</v>
          </cell>
          <cell r="E144">
            <v>643569.71</v>
          </cell>
          <cell r="F144">
            <v>95592.71</v>
          </cell>
          <cell r="G144">
            <v>0</v>
          </cell>
          <cell r="H144">
            <v>0</v>
          </cell>
          <cell r="I144">
            <v>0</v>
          </cell>
          <cell r="J144">
            <v>16026.66</v>
          </cell>
          <cell r="K144">
            <v>1365756.62</v>
          </cell>
          <cell r="L144">
            <v>0</v>
          </cell>
          <cell r="M144">
            <v>179347.69</v>
          </cell>
          <cell r="N144">
            <v>361484.1</v>
          </cell>
          <cell r="O144">
            <v>233233.19</v>
          </cell>
          <cell r="P144">
            <v>884353.4</v>
          </cell>
          <cell r="Q144">
            <v>0</v>
          </cell>
          <cell r="R144">
            <v>0</v>
          </cell>
          <cell r="S144">
            <v>0</v>
          </cell>
          <cell r="T144">
            <v>71174.539999999994</v>
          </cell>
          <cell r="U144">
            <v>0</v>
          </cell>
          <cell r="V144">
            <v>26717.84</v>
          </cell>
          <cell r="W144">
            <v>0</v>
          </cell>
          <cell r="X144">
            <v>225105.53</v>
          </cell>
          <cell r="Y144">
            <v>101958.37</v>
          </cell>
          <cell r="Z144">
            <v>0</v>
          </cell>
          <cell r="AA144">
            <v>0</v>
          </cell>
          <cell r="AB144">
            <v>1263977.25</v>
          </cell>
          <cell r="AC144">
            <v>0</v>
          </cell>
          <cell r="AD144">
            <v>0</v>
          </cell>
          <cell r="AE144">
            <v>0</v>
          </cell>
          <cell r="AF144">
            <v>0</v>
          </cell>
          <cell r="AG144">
            <v>31379.48</v>
          </cell>
          <cell r="AH144">
            <v>589.59</v>
          </cell>
          <cell r="AI144">
            <v>0</v>
          </cell>
          <cell r="AJ144">
            <v>0</v>
          </cell>
          <cell r="AK144">
            <v>0</v>
          </cell>
          <cell r="AL144">
            <v>0</v>
          </cell>
          <cell r="AM144">
            <v>0</v>
          </cell>
          <cell r="AN144">
            <v>0</v>
          </cell>
          <cell r="AO144">
            <v>0</v>
          </cell>
          <cell r="AP144">
            <v>219641.75</v>
          </cell>
          <cell r="AQ144">
            <v>0</v>
          </cell>
          <cell r="AR144">
            <v>0</v>
          </cell>
          <cell r="AS144">
            <v>0</v>
          </cell>
          <cell r="AT144">
            <v>0</v>
          </cell>
          <cell r="AU144">
            <v>3745.58</v>
          </cell>
          <cell r="AV144">
            <v>0</v>
          </cell>
          <cell r="AW144">
            <v>31504.959999999999</v>
          </cell>
          <cell r="AX144">
            <v>0</v>
          </cell>
          <cell r="AY144">
            <v>0</v>
          </cell>
          <cell r="AZ144">
            <v>18529.96</v>
          </cell>
          <cell r="BA144">
            <v>0</v>
          </cell>
          <cell r="BB144">
            <v>15087.74</v>
          </cell>
          <cell r="BC144">
            <v>9616.69</v>
          </cell>
          <cell r="BD144">
            <v>0</v>
          </cell>
          <cell r="BE144">
            <v>22135.13</v>
          </cell>
          <cell r="BF144">
            <v>4257.45</v>
          </cell>
          <cell r="BG144">
            <v>79.47</v>
          </cell>
          <cell r="BH144">
            <v>0</v>
          </cell>
          <cell r="BI144">
            <v>5634.83</v>
          </cell>
          <cell r="BJ144">
            <v>0</v>
          </cell>
          <cell r="BK144">
            <v>0</v>
          </cell>
          <cell r="BL144">
            <v>14714.18</v>
          </cell>
          <cell r="BM144">
            <v>0</v>
          </cell>
          <cell r="BN144">
            <v>0</v>
          </cell>
          <cell r="BO144">
            <v>122188.62</v>
          </cell>
          <cell r="BP144">
            <v>0</v>
          </cell>
          <cell r="BQ144">
            <v>5967403.04</v>
          </cell>
          <cell r="BR144">
            <v>0</v>
          </cell>
          <cell r="BS144">
            <v>0</v>
          </cell>
          <cell r="BT144">
            <v>0</v>
          </cell>
          <cell r="BU144">
            <v>0</v>
          </cell>
          <cell r="BV144">
            <v>0</v>
          </cell>
          <cell r="BW144">
            <v>0</v>
          </cell>
          <cell r="BX144">
            <v>0</v>
          </cell>
          <cell r="BY144">
            <v>0</v>
          </cell>
          <cell r="BZ144">
            <v>0</v>
          </cell>
          <cell r="CA144">
            <v>0</v>
          </cell>
          <cell r="CB144">
            <v>5967403.04</v>
          </cell>
          <cell r="CC144">
            <v>0</v>
          </cell>
        </row>
        <row r="145">
          <cell r="B145" t="str">
            <v>PL22610</v>
          </cell>
          <cell r="C145">
            <v>0</v>
          </cell>
          <cell r="D145">
            <v>0</v>
          </cell>
          <cell r="E145">
            <v>976754.39</v>
          </cell>
          <cell r="F145">
            <v>172771.13</v>
          </cell>
          <cell r="G145">
            <v>0</v>
          </cell>
          <cell r="H145">
            <v>0</v>
          </cell>
          <cell r="I145">
            <v>0</v>
          </cell>
          <cell r="J145">
            <v>14219.41</v>
          </cell>
          <cell r="K145">
            <v>1387746.76</v>
          </cell>
          <cell r="L145">
            <v>23533.53</v>
          </cell>
          <cell r="M145">
            <v>101488.94</v>
          </cell>
          <cell r="N145">
            <v>458510.22</v>
          </cell>
          <cell r="O145">
            <v>381954.23</v>
          </cell>
          <cell r="P145">
            <v>801590.9</v>
          </cell>
          <cell r="Q145">
            <v>0</v>
          </cell>
          <cell r="R145">
            <v>0</v>
          </cell>
          <cell r="S145">
            <v>0</v>
          </cell>
          <cell r="T145">
            <v>38074.410000000003</v>
          </cell>
          <cell r="U145">
            <v>0</v>
          </cell>
          <cell r="V145">
            <v>51903.97</v>
          </cell>
          <cell r="W145">
            <v>0</v>
          </cell>
          <cell r="X145">
            <v>252680.87</v>
          </cell>
          <cell r="Y145">
            <v>126453.67</v>
          </cell>
          <cell r="Z145">
            <v>0</v>
          </cell>
          <cell r="AA145">
            <v>0</v>
          </cell>
          <cell r="AB145">
            <v>242281.8</v>
          </cell>
          <cell r="AC145">
            <v>0</v>
          </cell>
          <cell r="AD145">
            <v>0</v>
          </cell>
          <cell r="AE145">
            <v>0</v>
          </cell>
          <cell r="AF145">
            <v>0</v>
          </cell>
          <cell r="AG145">
            <v>3262.7</v>
          </cell>
          <cell r="AH145">
            <v>35.22</v>
          </cell>
          <cell r="AI145">
            <v>0</v>
          </cell>
          <cell r="AJ145">
            <v>0</v>
          </cell>
          <cell r="AK145">
            <v>0</v>
          </cell>
          <cell r="AL145">
            <v>203155.19</v>
          </cell>
          <cell r="AM145">
            <v>14520850.859999999</v>
          </cell>
          <cell r="AN145">
            <v>18563.439999999999</v>
          </cell>
          <cell r="AO145">
            <v>0</v>
          </cell>
          <cell r="AP145">
            <v>760358.16</v>
          </cell>
          <cell r="AQ145">
            <v>0</v>
          </cell>
          <cell r="AR145">
            <v>0</v>
          </cell>
          <cell r="AS145">
            <v>0</v>
          </cell>
          <cell r="AT145">
            <v>0</v>
          </cell>
          <cell r="AU145">
            <v>24437.62</v>
          </cell>
          <cell r="AV145">
            <v>0</v>
          </cell>
          <cell r="AW145">
            <v>180492.89</v>
          </cell>
          <cell r="AX145">
            <v>0</v>
          </cell>
          <cell r="AY145">
            <v>0</v>
          </cell>
          <cell r="AZ145">
            <v>52155.55</v>
          </cell>
          <cell r="BA145">
            <v>0</v>
          </cell>
          <cell r="BB145">
            <v>18914.18</v>
          </cell>
          <cell r="BC145">
            <v>14547.15</v>
          </cell>
          <cell r="BD145">
            <v>0</v>
          </cell>
          <cell r="BE145">
            <v>32020.94</v>
          </cell>
          <cell r="BF145">
            <v>16214.84</v>
          </cell>
          <cell r="BG145">
            <v>151.58000000000001</v>
          </cell>
          <cell r="BH145">
            <v>0</v>
          </cell>
          <cell r="BI145">
            <v>19536.16</v>
          </cell>
          <cell r="BJ145">
            <v>0</v>
          </cell>
          <cell r="BK145">
            <v>0</v>
          </cell>
          <cell r="BL145">
            <v>115931.85</v>
          </cell>
          <cell r="BM145">
            <v>0</v>
          </cell>
          <cell r="BN145">
            <v>0</v>
          </cell>
          <cell r="BO145">
            <v>109322.24000000001</v>
          </cell>
          <cell r="BP145">
            <v>0</v>
          </cell>
          <cell r="BQ145">
            <v>21119914.800000001</v>
          </cell>
          <cell r="BR145">
            <v>0</v>
          </cell>
          <cell r="BS145">
            <v>0</v>
          </cell>
          <cell r="BT145">
            <v>-167368.35</v>
          </cell>
          <cell r="BU145">
            <v>0</v>
          </cell>
          <cell r="BV145">
            <v>0</v>
          </cell>
          <cell r="BW145">
            <v>0</v>
          </cell>
          <cell r="BX145">
            <v>0</v>
          </cell>
          <cell r="BY145">
            <v>0</v>
          </cell>
          <cell r="BZ145">
            <v>0</v>
          </cell>
          <cell r="CA145">
            <v>-167368.35</v>
          </cell>
          <cell r="CB145">
            <v>20952546.449999999</v>
          </cell>
          <cell r="CC145">
            <v>0</v>
          </cell>
        </row>
        <row r="146">
          <cell r="B146" t="str">
            <v>PL22620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cell r="BX146">
            <v>0</v>
          </cell>
          <cell r="BY146">
            <v>0</v>
          </cell>
          <cell r="BZ146">
            <v>0</v>
          </cell>
          <cell r="CA146">
            <v>0</v>
          </cell>
          <cell r="CB146">
            <v>0</v>
          </cell>
          <cell r="CC146">
            <v>0</v>
          </cell>
        </row>
        <row r="147">
          <cell r="B147" t="str">
            <v>PL22700</v>
          </cell>
          <cell r="C147">
            <v>0</v>
          </cell>
          <cell r="D147">
            <v>0</v>
          </cell>
          <cell r="E147">
            <v>6265835.75</v>
          </cell>
          <cell r="F147">
            <v>1259954</v>
          </cell>
          <cell r="G147">
            <v>0</v>
          </cell>
          <cell r="H147">
            <v>0</v>
          </cell>
          <cell r="I147">
            <v>0</v>
          </cell>
          <cell r="J147">
            <v>-384</v>
          </cell>
          <cell r="K147">
            <v>11879028.57</v>
          </cell>
          <cell r="L147">
            <v>0</v>
          </cell>
          <cell r="M147">
            <v>846345.51</v>
          </cell>
          <cell r="N147">
            <v>3543796.42</v>
          </cell>
          <cell r="O147">
            <v>2285838.0699999998</v>
          </cell>
          <cell r="P147">
            <v>4720425.74</v>
          </cell>
          <cell r="Q147">
            <v>0</v>
          </cell>
          <cell r="R147">
            <v>0</v>
          </cell>
          <cell r="S147">
            <v>0</v>
          </cell>
          <cell r="T147">
            <v>318995.28999999998</v>
          </cell>
          <cell r="U147">
            <v>0</v>
          </cell>
          <cell r="V147">
            <v>238977.75</v>
          </cell>
          <cell r="W147">
            <v>0</v>
          </cell>
          <cell r="X147">
            <v>1389242.21</v>
          </cell>
          <cell r="Y147">
            <v>478392.08</v>
          </cell>
          <cell r="Z147">
            <v>0</v>
          </cell>
          <cell r="AA147">
            <v>-198583.37</v>
          </cell>
          <cell r="AB147">
            <v>3999435.25</v>
          </cell>
          <cell r="AC147">
            <v>0</v>
          </cell>
          <cell r="AD147">
            <v>159344.31</v>
          </cell>
          <cell r="AE147">
            <v>0</v>
          </cell>
          <cell r="AF147">
            <v>625332.66</v>
          </cell>
          <cell r="AG147">
            <v>105372.09</v>
          </cell>
          <cell r="AH147">
            <v>478.5</v>
          </cell>
          <cell r="AI147">
            <v>0</v>
          </cell>
          <cell r="AJ147">
            <v>0</v>
          </cell>
          <cell r="AK147">
            <v>0</v>
          </cell>
          <cell r="AL147">
            <v>814673.28</v>
          </cell>
          <cell r="AM147">
            <v>22268883.440000001</v>
          </cell>
          <cell r="AN147">
            <v>435996.51</v>
          </cell>
          <cell r="AO147">
            <v>0</v>
          </cell>
          <cell r="AP147">
            <v>10314843.73</v>
          </cell>
          <cell r="AQ147">
            <v>0</v>
          </cell>
          <cell r="AR147">
            <v>0</v>
          </cell>
          <cell r="AS147">
            <v>0</v>
          </cell>
          <cell r="AT147">
            <v>1780860.09</v>
          </cell>
          <cell r="AU147">
            <v>193292.92</v>
          </cell>
          <cell r="AV147">
            <v>0</v>
          </cell>
          <cell r="AW147">
            <v>2017141.46</v>
          </cell>
          <cell r="AX147">
            <v>0</v>
          </cell>
          <cell r="AY147">
            <v>0</v>
          </cell>
          <cell r="AZ147">
            <v>574459.77</v>
          </cell>
          <cell r="BA147">
            <v>0</v>
          </cell>
          <cell r="BB147">
            <v>1008016.49</v>
          </cell>
          <cell r="BC147">
            <v>367394.66</v>
          </cell>
          <cell r="BD147">
            <v>0</v>
          </cell>
          <cell r="BE147">
            <v>1413896.47</v>
          </cell>
          <cell r="BF147">
            <v>194779.44</v>
          </cell>
          <cell r="BG147">
            <v>165495.39000000001</v>
          </cell>
          <cell r="BH147">
            <v>0</v>
          </cell>
          <cell r="BI147">
            <v>480395.31</v>
          </cell>
          <cell r="BJ147">
            <v>0</v>
          </cell>
          <cell r="BK147">
            <v>0</v>
          </cell>
          <cell r="BL147">
            <v>823807.49</v>
          </cell>
          <cell r="BM147">
            <v>0</v>
          </cell>
          <cell r="BN147">
            <v>0</v>
          </cell>
          <cell r="BO147">
            <v>1740904.01</v>
          </cell>
          <cell r="BP147">
            <v>0</v>
          </cell>
          <cell r="BQ147">
            <v>82512667.290000007</v>
          </cell>
          <cell r="BR147">
            <v>0</v>
          </cell>
          <cell r="BS147">
            <v>0</v>
          </cell>
          <cell r="BT147">
            <v>-3375233.12</v>
          </cell>
          <cell r="BU147">
            <v>0</v>
          </cell>
          <cell r="BV147">
            <v>0</v>
          </cell>
          <cell r="BW147">
            <v>0</v>
          </cell>
          <cell r="BX147">
            <v>0</v>
          </cell>
          <cell r="BY147">
            <v>0</v>
          </cell>
          <cell r="BZ147">
            <v>0</v>
          </cell>
          <cell r="CA147">
            <v>-3375233.12</v>
          </cell>
          <cell r="CB147">
            <v>79137434.170000002</v>
          </cell>
          <cell r="CC147">
            <v>0</v>
          </cell>
        </row>
        <row r="148">
          <cell r="B148" t="str">
            <v>PL22800</v>
          </cell>
          <cell r="C148">
            <v>0</v>
          </cell>
          <cell r="D148">
            <v>0</v>
          </cell>
          <cell r="E148">
            <v>4511876.24</v>
          </cell>
          <cell r="F148">
            <v>602919.47</v>
          </cell>
          <cell r="G148">
            <v>0</v>
          </cell>
          <cell r="H148">
            <v>0</v>
          </cell>
          <cell r="I148">
            <v>0</v>
          </cell>
          <cell r="J148">
            <v>-208</v>
          </cell>
          <cell r="K148">
            <v>9231883.1799999997</v>
          </cell>
          <cell r="L148">
            <v>0</v>
          </cell>
          <cell r="M148">
            <v>623895.07999999996</v>
          </cell>
          <cell r="N148">
            <v>2365018.5499999998</v>
          </cell>
          <cell r="O148">
            <v>1860665.88</v>
          </cell>
          <cell r="P148">
            <v>3258201.88</v>
          </cell>
          <cell r="Q148">
            <v>0</v>
          </cell>
          <cell r="R148">
            <v>0</v>
          </cell>
          <cell r="S148">
            <v>0</v>
          </cell>
          <cell r="T148">
            <v>261169.37</v>
          </cell>
          <cell r="U148">
            <v>0</v>
          </cell>
          <cell r="V148">
            <v>162356.51999999999</v>
          </cell>
          <cell r="W148">
            <v>0</v>
          </cell>
          <cell r="X148">
            <v>1222415.8500000001</v>
          </cell>
          <cell r="Y148">
            <v>343718.69</v>
          </cell>
          <cell r="Z148">
            <v>0</v>
          </cell>
          <cell r="AA148">
            <v>0</v>
          </cell>
          <cell r="AB148">
            <v>8484243.2899999991</v>
          </cell>
          <cell r="AC148">
            <v>0</v>
          </cell>
          <cell r="AD148">
            <v>60048.28</v>
          </cell>
          <cell r="AE148">
            <v>0</v>
          </cell>
          <cell r="AF148">
            <v>233593.65</v>
          </cell>
          <cell r="AG148">
            <v>46886.1</v>
          </cell>
          <cell r="AH148">
            <v>111.13</v>
          </cell>
          <cell r="AI148">
            <v>0</v>
          </cell>
          <cell r="AJ148">
            <v>0</v>
          </cell>
          <cell r="AK148">
            <v>0</v>
          </cell>
          <cell r="AL148">
            <v>589916.30000000005</v>
          </cell>
          <cell r="AM148">
            <v>16465262.890000001</v>
          </cell>
          <cell r="AN148">
            <v>309363.45</v>
          </cell>
          <cell r="AO148">
            <v>0</v>
          </cell>
          <cell r="AP148">
            <v>3376288.3</v>
          </cell>
          <cell r="AQ148">
            <v>0</v>
          </cell>
          <cell r="AR148">
            <v>0</v>
          </cell>
          <cell r="AS148">
            <v>0</v>
          </cell>
          <cell r="AT148">
            <v>2504745.6800000002</v>
          </cell>
          <cell r="AU148">
            <v>79489.86</v>
          </cell>
          <cell r="AV148">
            <v>0</v>
          </cell>
          <cell r="AW148">
            <v>1154259.08</v>
          </cell>
          <cell r="AX148">
            <v>0</v>
          </cell>
          <cell r="AY148">
            <v>0</v>
          </cell>
          <cell r="AZ148">
            <v>140559.88</v>
          </cell>
          <cell r="BA148">
            <v>0</v>
          </cell>
          <cell r="BB148">
            <v>442276.02</v>
          </cell>
          <cell r="BC148">
            <v>144985.09</v>
          </cell>
          <cell r="BD148">
            <v>0</v>
          </cell>
          <cell r="BE148">
            <v>584256.63</v>
          </cell>
          <cell r="BF148">
            <v>113442.04</v>
          </cell>
          <cell r="BG148">
            <v>67393.37</v>
          </cell>
          <cell r="BH148">
            <v>0</v>
          </cell>
          <cell r="BI148">
            <v>121795.89</v>
          </cell>
          <cell r="BJ148">
            <v>0</v>
          </cell>
          <cell r="BK148">
            <v>0</v>
          </cell>
          <cell r="BL148">
            <v>342022.29</v>
          </cell>
          <cell r="BM148">
            <v>0</v>
          </cell>
          <cell r="BN148">
            <v>0</v>
          </cell>
          <cell r="BO148">
            <v>346173.84</v>
          </cell>
          <cell r="BP148">
            <v>0</v>
          </cell>
          <cell r="BQ148">
            <v>60051025.770000003</v>
          </cell>
          <cell r="BR148">
            <v>0</v>
          </cell>
          <cell r="BS148">
            <v>0</v>
          </cell>
          <cell r="BT148">
            <v>-3387207.91</v>
          </cell>
          <cell r="BU148">
            <v>0</v>
          </cell>
          <cell r="BV148">
            <v>-2952975.54</v>
          </cell>
          <cell r="BW148">
            <v>0</v>
          </cell>
          <cell r="BX148">
            <v>0</v>
          </cell>
          <cell r="BY148">
            <v>0</v>
          </cell>
          <cell r="BZ148">
            <v>0</v>
          </cell>
          <cell r="CA148">
            <v>-6340183.4500000002</v>
          </cell>
          <cell r="CB148">
            <v>53710842.32</v>
          </cell>
          <cell r="CC148">
            <v>0</v>
          </cell>
        </row>
        <row r="149">
          <cell r="B149" t="str">
            <v>PL22810</v>
          </cell>
          <cell r="C149">
            <v>0</v>
          </cell>
          <cell r="D149">
            <v>0</v>
          </cell>
          <cell r="E149">
            <v>40476.620000000003</v>
          </cell>
          <cell r="F149">
            <v>5506.3</v>
          </cell>
          <cell r="G149">
            <v>0</v>
          </cell>
          <cell r="H149">
            <v>0</v>
          </cell>
          <cell r="I149">
            <v>0</v>
          </cell>
          <cell r="J149">
            <v>0</v>
          </cell>
          <cell r="K149">
            <v>75936.350000000006</v>
          </cell>
          <cell r="L149">
            <v>0</v>
          </cell>
          <cell r="M149">
            <v>3432.44</v>
          </cell>
          <cell r="N149">
            <v>17477.64</v>
          </cell>
          <cell r="O149">
            <v>11709.31</v>
          </cell>
          <cell r="P149">
            <v>33690.129999999997</v>
          </cell>
          <cell r="Q149">
            <v>0</v>
          </cell>
          <cell r="R149">
            <v>0</v>
          </cell>
          <cell r="S149">
            <v>0</v>
          </cell>
          <cell r="T149">
            <v>1969.13</v>
          </cell>
          <cell r="U149">
            <v>0</v>
          </cell>
          <cell r="V149">
            <v>3992.88</v>
          </cell>
          <cell r="W149">
            <v>0</v>
          </cell>
          <cell r="X149">
            <v>10620.6</v>
          </cell>
          <cell r="Y149">
            <v>6427.43</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211238.83</v>
          </cell>
          <cell r="BR149">
            <v>0</v>
          </cell>
          <cell r="BS149">
            <v>0</v>
          </cell>
          <cell r="BT149">
            <v>0</v>
          </cell>
          <cell r="BU149">
            <v>0</v>
          </cell>
          <cell r="BV149">
            <v>0</v>
          </cell>
          <cell r="BW149">
            <v>0</v>
          </cell>
          <cell r="BX149">
            <v>0</v>
          </cell>
          <cell r="BY149">
            <v>0</v>
          </cell>
          <cell r="BZ149">
            <v>0</v>
          </cell>
          <cell r="CA149">
            <v>0</v>
          </cell>
          <cell r="CB149">
            <v>211238.83</v>
          </cell>
          <cell r="CC149">
            <v>0</v>
          </cell>
        </row>
        <row r="150">
          <cell r="B150" t="str">
            <v>PL22900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row>
        <row r="151">
          <cell r="B151" t="str">
            <v>PL23000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row>
        <row r="152">
          <cell r="B152" t="str">
            <v>PL23100</v>
          </cell>
          <cell r="C152">
            <v>0</v>
          </cell>
          <cell r="D152">
            <v>0</v>
          </cell>
          <cell r="E152">
            <v>65230.89</v>
          </cell>
          <cell r="F152">
            <v>33354.67</v>
          </cell>
          <cell r="G152">
            <v>0</v>
          </cell>
          <cell r="H152">
            <v>0</v>
          </cell>
          <cell r="I152">
            <v>0</v>
          </cell>
          <cell r="J152">
            <v>269.66000000000003</v>
          </cell>
          <cell r="K152">
            <v>222330.7</v>
          </cell>
          <cell r="L152">
            <v>22.5</v>
          </cell>
          <cell r="M152">
            <v>16471.52</v>
          </cell>
          <cell r="N152">
            <v>18227.68</v>
          </cell>
          <cell r="O152">
            <v>46131.34</v>
          </cell>
          <cell r="P152">
            <v>67258.210000000006</v>
          </cell>
          <cell r="Q152">
            <v>0</v>
          </cell>
          <cell r="R152">
            <v>72</v>
          </cell>
          <cell r="S152">
            <v>0</v>
          </cell>
          <cell r="T152">
            <v>6593.25</v>
          </cell>
          <cell r="U152">
            <v>0</v>
          </cell>
          <cell r="V152">
            <v>1520.03</v>
          </cell>
          <cell r="W152">
            <v>0</v>
          </cell>
          <cell r="X152">
            <v>25067.63</v>
          </cell>
          <cell r="Y152">
            <v>7600.69</v>
          </cell>
          <cell r="Z152">
            <v>0</v>
          </cell>
          <cell r="AA152">
            <v>0</v>
          </cell>
          <cell r="AB152">
            <v>0</v>
          </cell>
          <cell r="AC152">
            <v>2041258.88</v>
          </cell>
          <cell r="AD152">
            <v>0</v>
          </cell>
          <cell r="AE152">
            <v>0</v>
          </cell>
          <cell r="AF152">
            <v>0</v>
          </cell>
          <cell r="AG152">
            <v>14588.63</v>
          </cell>
          <cell r="AH152">
            <v>264.29000000000002</v>
          </cell>
          <cell r="AI152">
            <v>0</v>
          </cell>
          <cell r="AJ152">
            <v>0</v>
          </cell>
          <cell r="AK152">
            <v>0</v>
          </cell>
          <cell r="AL152">
            <v>0</v>
          </cell>
          <cell r="AM152">
            <v>0</v>
          </cell>
          <cell r="AN152">
            <v>0</v>
          </cell>
          <cell r="AO152">
            <v>0</v>
          </cell>
          <cell r="AP152">
            <v>0</v>
          </cell>
          <cell r="AQ152">
            <v>0</v>
          </cell>
          <cell r="AR152">
            <v>0</v>
          </cell>
          <cell r="AS152">
            <v>7257.6</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2573520.17</v>
          </cell>
          <cell r="BR152">
            <v>0</v>
          </cell>
          <cell r="BS152">
            <v>0</v>
          </cell>
          <cell r="BT152">
            <v>0</v>
          </cell>
          <cell r="BU152">
            <v>0</v>
          </cell>
          <cell r="BV152">
            <v>-1961698.94</v>
          </cell>
          <cell r="BW152">
            <v>0</v>
          </cell>
          <cell r="BX152">
            <v>0</v>
          </cell>
          <cell r="BY152">
            <v>0</v>
          </cell>
          <cell r="BZ152">
            <v>0</v>
          </cell>
          <cell r="CA152">
            <v>-1961698.94</v>
          </cell>
          <cell r="CB152">
            <v>611821.23</v>
          </cell>
          <cell r="CC152">
            <v>0</v>
          </cell>
        </row>
        <row r="153">
          <cell r="B153" t="str">
            <v>PL23200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row>
        <row r="154">
          <cell r="B154" t="str">
            <v>PL23210</v>
          </cell>
          <cell r="C154">
            <v>0</v>
          </cell>
          <cell r="D154">
            <v>0</v>
          </cell>
          <cell r="E154">
            <v>922429.18</v>
          </cell>
          <cell r="F154">
            <v>161988.79999999999</v>
          </cell>
          <cell r="G154">
            <v>0</v>
          </cell>
          <cell r="H154">
            <v>0</v>
          </cell>
          <cell r="I154">
            <v>0</v>
          </cell>
          <cell r="J154">
            <v>7610.05</v>
          </cell>
          <cell r="K154">
            <v>1765360.6399999999</v>
          </cell>
          <cell r="L154">
            <v>0</v>
          </cell>
          <cell r="M154">
            <v>113833.48</v>
          </cell>
          <cell r="N154">
            <v>516004.19</v>
          </cell>
          <cell r="O154">
            <v>404832.72</v>
          </cell>
          <cell r="P154">
            <v>908882.81</v>
          </cell>
          <cell r="Q154">
            <v>0</v>
          </cell>
          <cell r="R154">
            <v>0</v>
          </cell>
          <cell r="S154">
            <v>0</v>
          </cell>
          <cell r="T154">
            <v>46437.16</v>
          </cell>
          <cell r="U154">
            <v>0</v>
          </cell>
          <cell r="V154">
            <v>50998.48</v>
          </cell>
          <cell r="W154">
            <v>0</v>
          </cell>
          <cell r="X154">
            <v>297587.34000000003</v>
          </cell>
          <cell r="Y154">
            <v>154724.48000000001</v>
          </cell>
          <cell r="Z154">
            <v>0</v>
          </cell>
          <cell r="AA154">
            <v>-23712.49</v>
          </cell>
          <cell r="AB154">
            <v>247896.02</v>
          </cell>
          <cell r="AC154">
            <v>0</v>
          </cell>
          <cell r="AD154">
            <v>0</v>
          </cell>
          <cell r="AE154">
            <v>0</v>
          </cell>
          <cell r="AF154">
            <v>0</v>
          </cell>
          <cell r="AG154">
            <v>0</v>
          </cell>
          <cell r="AH154">
            <v>0</v>
          </cell>
          <cell r="AI154">
            <v>0</v>
          </cell>
          <cell r="AJ154">
            <v>0</v>
          </cell>
          <cell r="AK154">
            <v>0</v>
          </cell>
          <cell r="AL154">
            <v>22471.25</v>
          </cell>
          <cell r="AM154">
            <v>4389958.09</v>
          </cell>
          <cell r="AN154">
            <v>15729.29</v>
          </cell>
          <cell r="AO154">
            <v>0</v>
          </cell>
          <cell r="AP154">
            <v>848571.86</v>
          </cell>
          <cell r="AQ154">
            <v>0</v>
          </cell>
          <cell r="AR154">
            <v>0</v>
          </cell>
          <cell r="AS154">
            <v>971725.46</v>
          </cell>
          <cell r="AT154">
            <v>0</v>
          </cell>
          <cell r="AU154">
            <v>23910.43</v>
          </cell>
          <cell r="AV154">
            <v>0</v>
          </cell>
          <cell r="AW154">
            <v>185966.09</v>
          </cell>
          <cell r="AX154">
            <v>0</v>
          </cell>
          <cell r="AY154">
            <v>0</v>
          </cell>
          <cell r="AZ154">
            <v>80342.7</v>
          </cell>
          <cell r="BA154">
            <v>0</v>
          </cell>
          <cell r="BB154">
            <v>105728.77</v>
          </cell>
          <cell r="BC154">
            <v>31897.33</v>
          </cell>
          <cell r="BD154">
            <v>0</v>
          </cell>
          <cell r="BE154">
            <v>144704.9</v>
          </cell>
          <cell r="BF154">
            <v>20885.37</v>
          </cell>
          <cell r="BG154">
            <v>7141.66</v>
          </cell>
          <cell r="BH154">
            <v>0</v>
          </cell>
          <cell r="BI154">
            <v>85724.11</v>
          </cell>
          <cell r="BJ154">
            <v>0</v>
          </cell>
          <cell r="BK154">
            <v>0</v>
          </cell>
          <cell r="BL154">
            <v>79309.789999999994</v>
          </cell>
          <cell r="BM154">
            <v>0</v>
          </cell>
          <cell r="BN154">
            <v>0</v>
          </cell>
          <cell r="BO154">
            <v>231070.48</v>
          </cell>
          <cell r="BP154">
            <v>0</v>
          </cell>
          <cell r="BQ154">
            <v>12820010.439999999</v>
          </cell>
          <cell r="BR154">
            <v>0</v>
          </cell>
          <cell r="BS154">
            <v>0</v>
          </cell>
          <cell r="BT154">
            <v>-971725.46</v>
          </cell>
          <cell r="BU154">
            <v>0</v>
          </cell>
          <cell r="BV154">
            <v>0</v>
          </cell>
          <cell r="BW154">
            <v>0</v>
          </cell>
          <cell r="BX154">
            <v>0</v>
          </cell>
          <cell r="BY154">
            <v>0</v>
          </cell>
          <cell r="BZ154">
            <v>0</v>
          </cell>
          <cell r="CA154">
            <v>-971725.46</v>
          </cell>
          <cell r="CB154">
            <v>11848284.98</v>
          </cell>
          <cell r="CC154">
            <v>0</v>
          </cell>
        </row>
        <row r="155">
          <cell r="B155" t="str">
            <v>PL23220</v>
          </cell>
          <cell r="C155">
            <v>0</v>
          </cell>
          <cell r="D155">
            <v>0</v>
          </cell>
          <cell r="E155">
            <v>226955.68</v>
          </cell>
          <cell r="F155">
            <v>45408.33</v>
          </cell>
          <cell r="G155">
            <v>0</v>
          </cell>
          <cell r="H155">
            <v>0</v>
          </cell>
          <cell r="I155">
            <v>0</v>
          </cell>
          <cell r="J155">
            <v>1538.63</v>
          </cell>
          <cell r="K155">
            <v>440104.5</v>
          </cell>
          <cell r="L155">
            <v>0</v>
          </cell>
          <cell r="M155">
            <v>23463.87</v>
          </cell>
          <cell r="N155">
            <v>125151.02</v>
          </cell>
          <cell r="O155">
            <v>100023</v>
          </cell>
          <cell r="P155">
            <v>198589.76</v>
          </cell>
          <cell r="Q155">
            <v>0</v>
          </cell>
          <cell r="R155">
            <v>0</v>
          </cell>
          <cell r="S155">
            <v>0</v>
          </cell>
          <cell r="T155">
            <v>13301.33</v>
          </cell>
          <cell r="U155">
            <v>0</v>
          </cell>
          <cell r="V155">
            <v>12245.42</v>
          </cell>
          <cell r="W155">
            <v>0</v>
          </cell>
          <cell r="X155">
            <v>66655.75</v>
          </cell>
          <cell r="Y155">
            <v>37598.03</v>
          </cell>
          <cell r="Z155">
            <v>0</v>
          </cell>
          <cell r="AA155">
            <v>-25144.57</v>
          </cell>
          <cell r="AB155">
            <v>62835.69</v>
          </cell>
          <cell r="AC155">
            <v>0</v>
          </cell>
          <cell r="AD155">
            <v>500</v>
          </cell>
          <cell r="AE155">
            <v>0</v>
          </cell>
          <cell r="AF155">
            <v>0</v>
          </cell>
          <cell r="AG155">
            <v>7871.97</v>
          </cell>
          <cell r="AH155">
            <v>610.58000000000004</v>
          </cell>
          <cell r="AI155">
            <v>0</v>
          </cell>
          <cell r="AJ155">
            <v>0</v>
          </cell>
          <cell r="AK155">
            <v>0</v>
          </cell>
          <cell r="AL155">
            <v>13509.46</v>
          </cell>
          <cell r="AM155">
            <v>1554570.55</v>
          </cell>
          <cell r="AN155">
            <v>5858.54</v>
          </cell>
          <cell r="AO155">
            <v>0</v>
          </cell>
          <cell r="AP155">
            <v>149105.13</v>
          </cell>
          <cell r="AQ155">
            <v>0</v>
          </cell>
          <cell r="AR155">
            <v>0</v>
          </cell>
          <cell r="AS155">
            <v>115458.8</v>
          </cell>
          <cell r="AT155">
            <v>828554.3</v>
          </cell>
          <cell r="AU155">
            <v>7404.81</v>
          </cell>
          <cell r="AV155">
            <v>0</v>
          </cell>
          <cell r="AW155">
            <v>8721.6299999999992</v>
          </cell>
          <cell r="AX155">
            <v>0</v>
          </cell>
          <cell r="AY155">
            <v>0</v>
          </cell>
          <cell r="AZ155">
            <v>3561.61</v>
          </cell>
          <cell r="BA155">
            <v>0</v>
          </cell>
          <cell r="BB155">
            <v>7793.22</v>
          </cell>
          <cell r="BC155">
            <v>2445.14</v>
          </cell>
          <cell r="BD155">
            <v>0</v>
          </cell>
          <cell r="BE155">
            <v>3981.32</v>
          </cell>
          <cell r="BF155">
            <v>2830.24</v>
          </cell>
          <cell r="BG155">
            <v>0</v>
          </cell>
          <cell r="BH155">
            <v>0</v>
          </cell>
          <cell r="BI155">
            <v>2041.63</v>
          </cell>
          <cell r="BJ155">
            <v>0</v>
          </cell>
          <cell r="BK155">
            <v>0</v>
          </cell>
          <cell r="BL155">
            <v>21806.27</v>
          </cell>
          <cell r="BM155">
            <v>0</v>
          </cell>
          <cell r="BN155">
            <v>0</v>
          </cell>
          <cell r="BO155">
            <v>705.4</v>
          </cell>
          <cell r="BP155">
            <v>0</v>
          </cell>
          <cell r="BQ155">
            <v>4066057.04</v>
          </cell>
          <cell r="BR155">
            <v>0</v>
          </cell>
          <cell r="BS155">
            <v>0</v>
          </cell>
          <cell r="BT155">
            <v>-828554.3</v>
          </cell>
          <cell r="BU155">
            <v>0</v>
          </cell>
          <cell r="BV155">
            <v>0</v>
          </cell>
          <cell r="BW155">
            <v>0</v>
          </cell>
          <cell r="BX155">
            <v>0</v>
          </cell>
          <cell r="BY155">
            <v>0</v>
          </cell>
          <cell r="BZ155">
            <v>0</v>
          </cell>
          <cell r="CA155">
            <v>-828554.3</v>
          </cell>
          <cell r="CB155">
            <v>3237502.74</v>
          </cell>
          <cell r="CC155">
            <v>0</v>
          </cell>
        </row>
        <row r="156">
          <cell r="B156" t="str">
            <v>PL23230</v>
          </cell>
          <cell r="C156">
            <v>0</v>
          </cell>
          <cell r="D156">
            <v>0</v>
          </cell>
          <cell r="E156">
            <v>40263.160000000003</v>
          </cell>
          <cell r="F156">
            <v>6095.32</v>
          </cell>
          <cell r="G156">
            <v>0</v>
          </cell>
          <cell r="H156">
            <v>0</v>
          </cell>
          <cell r="I156">
            <v>0</v>
          </cell>
          <cell r="J156">
            <v>243.07</v>
          </cell>
          <cell r="K156">
            <v>59916.95</v>
          </cell>
          <cell r="L156">
            <v>0</v>
          </cell>
          <cell r="M156">
            <v>3344.83</v>
          </cell>
          <cell r="N156">
            <v>19070.93</v>
          </cell>
          <cell r="O156">
            <v>11769.64</v>
          </cell>
          <cell r="P156">
            <v>35981.1</v>
          </cell>
          <cell r="Q156">
            <v>0</v>
          </cell>
          <cell r="R156">
            <v>0</v>
          </cell>
          <cell r="S156">
            <v>0</v>
          </cell>
          <cell r="T156">
            <v>1907.15</v>
          </cell>
          <cell r="U156">
            <v>0</v>
          </cell>
          <cell r="V156">
            <v>1881</v>
          </cell>
          <cell r="W156">
            <v>0</v>
          </cell>
          <cell r="X156">
            <v>8612.93</v>
          </cell>
          <cell r="Y156">
            <v>4081.9</v>
          </cell>
          <cell r="Z156">
            <v>0</v>
          </cell>
          <cell r="AA156">
            <v>0</v>
          </cell>
          <cell r="AB156">
            <v>0</v>
          </cell>
          <cell r="AC156">
            <v>0</v>
          </cell>
          <cell r="AD156">
            <v>0</v>
          </cell>
          <cell r="AE156">
            <v>0</v>
          </cell>
          <cell r="AF156">
            <v>0</v>
          </cell>
          <cell r="AG156">
            <v>0</v>
          </cell>
          <cell r="AH156">
            <v>0</v>
          </cell>
          <cell r="AI156">
            <v>0</v>
          </cell>
          <cell r="AJ156">
            <v>0</v>
          </cell>
          <cell r="AK156">
            <v>0</v>
          </cell>
          <cell r="AL156">
            <v>6527.56</v>
          </cell>
          <cell r="AM156">
            <v>335622.7</v>
          </cell>
          <cell r="AN156">
            <v>2833.28</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538151.52</v>
          </cell>
          <cell r="BR156">
            <v>0</v>
          </cell>
          <cell r="BS156">
            <v>0</v>
          </cell>
          <cell r="BT156">
            <v>0</v>
          </cell>
          <cell r="BU156">
            <v>0</v>
          </cell>
          <cell r="BV156">
            <v>0</v>
          </cell>
          <cell r="BW156">
            <v>0</v>
          </cell>
          <cell r="BX156">
            <v>0</v>
          </cell>
          <cell r="BY156">
            <v>0</v>
          </cell>
          <cell r="BZ156">
            <v>0</v>
          </cell>
          <cell r="CA156">
            <v>0</v>
          </cell>
          <cell r="CB156">
            <v>538151.52</v>
          </cell>
          <cell r="CC156">
            <v>0</v>
          </cell>
        </row>
        <row r="157">
          <cell r="B157" t="str">
            <v>PL23300</v>
          </cell>
          <cell r="C157">
            <v>0</v>
          </cell>
          <cell r="D157">
            <v>72359314.900000006</v>
          </cell>
          <cell r="E157">
            <v>363177.79</v>
          </cell>
          <cell r="F157">
            <v>48550.29</v>
          </cell>
          <cell r="G157">
            <v>0</v>
          </cell>
          <cell r="H157">
            <v>0</v>
          </cell>
          <cell r="I157">
            <v>0</v>
          </cell>
          <cell r="J157">
            <v>826</v>
          </cell>
          <cell r="K157">
            <v>138251.51999999999</v>
          </cell>
          <cell r="L157">
            <v>18910</v>
          </cell>
          <cell r="M157">
            <v>29178.02</v>
          </cell>
          <cell r="N157">
            <v>119554.7</v>
          </cell>
          <cell r="O157">
            <v>212043.85</v>
          </cell>
          <cell r="P157">
            <v>264436.26</v>
          </cell>
          <cell r="Q157">
            <v>0</v>
          </cell>
          <cell r="R157">
            <v>6494.06</v>
          </cell>
          <cell r="S157">
            <v>0</v>
          </cell>
          <cell r="T157">
            <v>38263.279999999999</v>
          </cell>
          <cell r="U157">
            <v>0</v>
          </cell>
          <cell r="V157">
            <v>29810.58</v>
          </cell>
          <cell r="W157">
            <v>1050495.73</v>
          </cell>
          <cell r="X157">
            <v>128437.6</v>
          </cell>
          <cell r="Y157">
            <v>10848.54</v>
          </cell>
          <cell r="Z157">
            <v>0</v>
          </cell>
          <cell r="AA157">
            <v>0</v>
          </cell>
          <cell r="AB157">
            <v>11951.49</v>
          </cell>
          <cell r="AC157">
            <v>164080.87</v>
          </cell>
          <cell r="AD157">
            <v>8821.56</v>
          </cell>
          <cell r="AE157">
            <v>0</v>
          </cell>
          <cell r="AF157">
            <v>13533.74</v>
          </cell>
          <cell r="AG157">
            <v>5325.12</v>
          </cell>
          <cell r="AH157">
            <v>37.51</v>
          </cell>
          <cell r="AI157">
            <v>1730744.95</v>
          </cell>
          <cell r="AJ157">
            <v>970289.88</v>
          </cell>
          <cell r="AK157">
            <v>0</v>
          </cell>
          <cell r="AL157">
            <v>4799.7299999999996</v>
          </cell>
          <cell r="AM157">
            <v>618008.12</v>
          </cell>
          <cell r="AN157">
            <v>5785.67</v>
          </cell>
          <cell r="AO157">
            <v>0</v>
          </cell>
          <cell r="AP157">
            <v>2839.8</v>
          </cell>
          <cell r="AQ157">
            <v>5112.92</v>
          </cell>
          <cell r="AR157">
            <v>120000</v>
          </cell>
          <cell r="AS157">
            <v>1377216.82</v>
          </cell>
          <cell r="AT157">
            <v>0</v>
          </cell>
          <cell r="AU157">
            <v>0</v>
          </cell>
          <cell r="AV157">
            <v>4090.34</v>
          </cell>
          <cell r="AW157">
            <v>35389.15</v>
          </cell>
          <cell r="AX157">
            <v>0</v>
          </cell>
          <cell r="AY157">
            <v>0</v>
          </cell>
          <cell r="AZ157">
            <v>895.57</v>
          </cell>
          <cell r="BA157">
            <v>0</v>
          </cell>
          <cell r="BB157">
            <v>4663.76</v>
          </cell>
          <cell r="BC157">
            <v>2191.52</v>
          </cell>
          <cell r="BD157">
            <v>1122.4000000000001</v>
          </cell>
          <cell r="BE157">
            <v>66212.19</v>
          </cell>
          <cell r="BF157">
            <v>3481.89</v>
          </cell>
          <cell r="BG157">
            <v>658.44</v>
          </cell>
          <cell r="BH157">
            <v>0</v>
          </cell>
          <cell r="BI157">
            <v>12703.56</v>
          </cell>
          <cell r="BJ157">
            <v>0</v>
          </cell>
          <cell r="BK157">
            <v>480</v>
          </cell>
          <cell r="BL157">
            <v>30678.240000000002</v>
          </cell>
          <cell r="BM157">
            <v>522579.55</v>
          </cell>
          <cell r="BN157">
            <v>0</v>
          </cell>
          <cell r="BO157">
            <v>1519.51</v>
          </cell>
          <cell r="BP157">
            <v>0</v>
          </cell>
          <cell r="BQ157">
            <v>80543807.420000002</v>
          </cell>
          <cell r="BR157">
            <v>0</v>
          </cell>
          <cell r="BS157">
            <v>0</v>
          </cell>
          <cell r="BT157">
            <v>-2054077.46</v>
          </cell>
          <cell r="BU157">
            <v>-73998580.209999993</v>
          </cell>
          <cell r="BV157">
            <v>-3086082.79</v>
          </cell>
          <cell r="BW157">
            <v>0</v>
          </cell>
          <cell r="BX157">
            <v>0</v>
          </cell>
          <cell r="BY157">
            <v>0</v>
          </cell>
          <cell r="BZ157">
            <v>0</v>
          </cell>
          <cell r="CA157">
            <v>-79138740.459999993</v>
          </cell>
          <cell r="CB157">
            <v>1405066.96</v>
          </cell>
          <cell r="CC157">
            <v>0</v>
          </cell>
        </row>
        <row r="158">
          <cell r="B158" t="str">
            <v>PL23400</v>
          </cell>
          <cell r="C158">
            <v>0</v>
          </cell>
          <cell r="D158">
            <v>0</v>
          </cell>
          <cell r="E158">
            <v>312689.40000000002</v>
          </cell>
          <cell r="F158">
            <v>206788.21</v>
          </cell>
          <cell r="G158">
            <v>0</v>
          </cell>
          <cell r="H158">
            <v>0</v>
          </cell>
          <cell r="I158">
            <v>0</v>
          </cell>
          <cell r="J158">
            <v>31877.84</v>
          </cell>
          <cell r="K158">
            <v>549561.91</v>
          </cell>
          <cell r="L158">
            <v>23713.5</v>
          </cell>
          <cell r="M158">
            <v>32646.04</v>
          </cell>
          <cell r="N158">
            <v>164788.70000000001</v>
          </cell>
          <cell r="O158">
            <v>147477.15</v>
          </cell>
          <cell r="P158">
            <v>370385.06</v>
          </cell>
          <cell r="Q158">
            <v>0</v>
          </cell>
          <cell r="R158">
            <v>1912.02</v>
          </cell>
          <cell r="S158">
            <v>0</v>
          </cell>
          <cell r="T158">
            <v>23218.39</v>
          </cell>
          <cell r="U158">
            <v>0</v>
          </cell>
          <cell r="V158">
            <v>19898.3</v>
          </cell>
          <cell r="W158">
            <v>0</v>
          </cell>
          <cell r="X158">
            <v>75625.789999999994</v>
          </cell>
          <cell r="Y158">
            <v>166595.99</v>
          </cell>
          <cell r="Z158">
            <v>0</v>
          </cell>
          <cell r="AA158">
            <v>0</v>
          </cell>
          <cell r="AB158">
            <v>0</v>
          </cell>
          <cell r="AC158">
            <v>0</v>
          </cell>
          <cell r="AD158">
            <v>0</v>
          </cell>
          <cell r="AE158">
            <v>0</v>
          </cell>
          <cell r="AF158">
            <v>31318.25</v>
          </cell>
          <cell r="AG158">
            <v>0</v>
          </cell>
          <cell r="AH158">
            <v>0</v>
          </cell>
          <cell r="AI158">
            <v>0</v>
          </cell>
          <cell r="AJ158">
            <v>0</v>
          </cell>
          <cell r="AK158">
            <v>0</v>
          </cell>
          <cell r="AL158">
            <v>0</v>
          </cell>
          <cell r="AM158">
            <v>0</v>
          </cell>
          <cell r="AN158">
            <v>0</v>
          </cell>
          <cell r="AO158">
            <v>0</v>
          </cell>
          <cell r="AP158">
            <v>954893.59</v>
          </cell>
          <cell r="AQ158">
            <v>0</v>
          </cell>
          <cell r="AR158">
            <v>0</v>
          </cell>
          <cell r="AS158">
            <v>0</v>
          </cell>
          <cell r="AT158">
            <v>0</v>
          </cell>
          <cell r="AU158">
            <v>3259.91</v>
          </cell>
          <cell r="AV158">
            <v>0</v>
          </cell>
          <cell r="AW158">
            <v>167568</v>
          </cell>
          <cell r="AX158">
            <v>2586.3000000000002</v>
          </cell>
          <cell r="AY158">
            <v>0</v>
          </cell>
          <cell r="AZ158">
            <v>262234.09000000003</v>
          </cell>
          <cell r="BA158">
            <v>0</v>
          </cell>
          <cell r="BB158">
            <v>0</v>
          </cell>
          <cell r="BC158">
            <v>0</v>
          </cell>
          <cell r="BD158">
            <v>0</v>
          </cell>
          <cell r="BE158">
            <v>0</v>
          </cell>
          <cell r="BF158">
            <v>0</v>
          </cell>
          <cell r="BG158">
            <v>13298.51</v>
          </cell>
          <cell r="BH158">
            <v>0</v>
          </cell>
          <cell r="BI158">
            <v>0</v>
          </cell>
          <cell r="BJ158">
            <v>0</v>
          </cell>
          <cell r="BK158">
            <v>0</v>
          </cell>
          <cell r="BL158">
            <v>0</v>
          </cell>
          <cell r="BM158">
            <v>0</v>
          </cell>
          <cell r="BN158">
            <v>0</v>
          </cell>
          <cell r="BO158">
            <v>0</v>
          </cell>
          <cell r="BP158">
            <v>0</v>
          </cell>
          <cell r="BQ158">
            <v>3562336.95</v>
          </cell>
          <cell r="BR158">
            <v>0</v>
          </cell>
          <cell r="BS158">
            <v>0</v>
          </cell>
          <cell r="BT158">
            <v>-3259.91</v>
          </cell>
          <cell r="BU158">
            <v>0</v>
          </cell>
          <cell r="BV158">
            <v>0</v>
          </cell>
          <cell r="BW158">
            <v>0</v>
          </cell>
          <cell r="BX158">
            <v>0</v>
          </cell>
          <cell r="BY158">
            <v>0</v>
          </cell>
          <cell r="BZ158">
            <v>0</v>
          </cell>
          <cell r="CA158">
            <v>-3259.91</v>
          </cell>
          <cell r="CB158">
            <v>3559077.04</v>
          </cell>
          <cell r="CC158">
            <v>0</v>
          </cell>
        </row>
        <row r="159">
          <cell r="B159" t="str">
            <v>PL23500</v>
          </cell>
          <cell r="C159">
            <v>0</v>
          </cell>
          <cell r="D159">
            <v>11438.71</v>
          </cell>
          <cell r="E159">
            <v>911137.18</v>
          </cell>
          <cell r="F159">
            <v>356458.34</v>
          </cell>
          <cell r="G159">
            <v>0</v>
          </cell>
          <cell r="H159">
            <v>0</v>
          </cell>
          <cell r="I159">
            <v>0</v>
          </cell>
          <cell r="J159">
            <v>31224.6</v>
          </cell>
          <cell r="K159">
            <v>1543373.93</v>
          </cell>
          <cell r="L159">
            <v>18147.45</v>
          </cell>
          <cell r="M159">
            <v>132156.9</v>
          </cell>
          <cell r="N159">
            <v>486404.99</v>
          </cell>
          <cell r="O159">
            <v>377628.24</v>
          </cell>
          <cell r="P159">
            <v>1003779.01</v>
          </cell>
          <cell r="Q159">
            <v>0</v>
          </cell>
          <cell r="R159">
            <v>721.76</v>
          </cell>
          <cell r="S159">
            <v>0</v>
          </cell>
          <cell r="T159">
            <v>64285.04</v>
          </cell>
          <cell r="U159">
            <v>0</v>
          </cell>
          <cell r="V159">
            <v>59302.93</v>
          </cell>
          <cell r="W159">
            <v>0</v>
          </cell>
          <cell r="X159">
            <v>221543.98</v>
          </cell>
          <cell r="Y159">
            <v>402563.15</v>
          </cell>
          <cell r="Z159">
            <v>0</v>
          </cell>
          <cell r="AA159">
            <v>0</v>
          </cell>
          <cell r="AB159">
            <v>243400</v>
          </cell>
          <cell r="AC159">
            <v>0</v>
          </cell>
          <cell r="AD159">
            <v>42183.46</v>
          </cell>
          <cell r="AE159">
            <v>0</v>
          </cell>
          <cell r="AF159">
            <v>57583.199999999997</v>
          </cell>
          <cell r="AG159">
            <v>40251.47</v>
          </cell>
          <cell r="AH159">
            <v>619.45000000000005</v>
          </cell>
          <cell r="AI159">
            <v>0</v>
          </cell>
          <cell r="AJ159">
            <v>0</v>
          </cell>
          <cell r="AK159">
            <v>0</v>
          </cell>
          <cell r="AL159">
            <v>196626.48</v>
          </cell>
          <cell r="AM159">
            <v>4614053.8899999997</v>
          </cell>
          <cell r="AN159">
            <v>55427.38</v>
          </cell>
          <cell r="AO159">
            <v>0</v>
          </cell>
          <cell r="AP159">
            <v>618124.37</v>
          </cell>
          <cell r="AQ159">
            <v>0</v>
          </cell>
          <cell r="AR159">
            <v>0</v>
          </cell>
          <cell r="AS159">
            <v>0</v>
          </cell>
          <cell r="AT159">
            <v>0</v>
          </cell>
          <cell r="AU159">
            <v>9011.99</v>
          </cell>
          <cell r="AV159">
            <v>0</v>
          </cell>
          <cell r="AW159">
            <v>74262.929999999993</v>
          </cell>
          <cell r="AX159">
            <v>0</v>
          </cell>
          <cell r="AY159">
            <v>0</v>
          </cell>
          <cell r="AZ159">
            <v>133952.42000000001</v>
          </cell>
          <cell r="BA159">
            <v>0</v>
          </cell>
          <cell r="BB159">
            <v>0</v>
          </cell>
          <cell r="BC159">
            <v>0</v>
          </cell>
          <cell r="BD159">
            <v>0</v>
          </cell>
          <cell r="BE159">
            <v>0</v>
          </cell>
          <cell r="BF159">
            <v>0</v>
          </cell>
          <cell r="BG159">
            <v>5790.09</v>
          </cell>
          <cell r="BH159">
            <v>0</v>
          </cell>
          <cell r="BI159">
            <v>0</v>
          </cell>
          <cell r="BJ159">
            <v>0</v>
          </cell>
          <cell r="BK159">
            <v>0</v>
          </cell>
          <cell r="BL159">
            <v>0</v>
          </cell>
          <cell r="BM159">
            <v>0</v>
          </cell>
          <cell r="BN159">
            <v>0</v>
          </cell>
          <cell r="BO159">
            <v>0</v>
          </cell>
          <cell r="BP159">
            <v>0</v>
          </cell>
          <cell r="BQ159">
            <v>11711453.34</v>
          </cell>
          <cell r="BR159">
            <v>0</v>
          </cell>
          <cell r="BS159">
            <v>0</v>
          </cell>
          <cell r="BT159">
            <v>-83274.92</v>
          </cell>
          <cell r="BU159">
            <v>0</v>
          </cell>
          <cell r="BV159">
            <v>-326422.53000000003</v>
          </cell>
          <cell r="BW159">
            <v>0</v>
          </cell>
          <cell r="BX159">
            <v>0</v>
          </cell>
          <cell r="BY159">
            <v>0</v>
          </cell>
          <cell r="BZ159">
            <v>0</v>
          </cell>
          <cell r="CA159">
            <v>-409697.45</v>
          </cell>
          <cell r="CB159">
            <v>11301755.890000001</v>
          </cell>
          <cell r="CC159">
            <v>0</v>
          </cell>
        </row>
        <row r="160">
          <cell r="B160" t="str">
            <v>PL23600</v>
          </cell>
          <cell r="C160">
            <v>0</v>
          </cell>
          <cell r="D160">
            <v>0</v>
          </cell>
          <cell r="E160">
            <v>231781.73</v>
          </cell>
          <cell r="F160">
            <v>122296.05</v>
          </cell>
          <cell r="G160">
            <v>0</v>
          </cell>
          <cell r="H160">
            <v>0</v>
          </cell>
          <cell r="I160">
            <v>0</v>
          </cell>
          <cell r="J160">
            <v>12282.8</v>
          </cell>
          <cell r="K160">
            <v>428210.94</v>
          </cell>
          <cell r="L160">
            <v>26103.57</v>
          </cell>
          <cell r="M160">
            <v>37799.68</v>
          </cell>
          <cell r="N160">
            <v>82721.66</v>
          </cell>
          <cell r="O160">
            <v>119536.52</v>
          </cell>
          <cell r="P160">
            <v>182018.66</v>
          </cell>
          <cell r="Q160">
            <v>0</v>
          </cell>
          <cell r="R160">
            <v>531.94000000000005</v>
          </cell>
          <cell r="S160">
            <v>0</v>
          </cell>
          <cell r="T160">
            <v>26524.44</v>
          </cell>
          <cell r="U160">
            <v>0</v>
          </cell>
          <cell r="V160">
            <v>8729.7900000000009</v>
          </cell>
          <cell r="W160">
            <v>0</v>
          </cell>
          <cell r="X160">
            <v>74513</v>
          </cell>
          <cell r="Y160">
            <v>132811.17000000001</v>
          </cell>
          <cell r="Z160">
            <v>0</v>
          </cell>
          <cell r="AA160">
            <v>0</v>
          </cell>
          <cell r="AB160">
            <v>0</v>
          </cell>
          <cell r="AC160">
            <v>0</v>
          </cell>
          <cell r="AD160">
            <v>35520.519999999997</v>
          </cell>
          <cell r="AE160">
            <v>0</v>
          </cell>
          <cell r="AF160">
            <v>20298.25</v>
          </cell>
          <cell r="AG160">
            <v>0</v>
          </cell>
          <cell r="AH160">
            <v>0</v>
          </cell>
          <cell r="AI160">
            <v>0</v>
          </cell>
          <cell r="AJ160">
            <v>0</v>
          </cell>
          <cell r="AK160">
            <v>0</v>
          </cell>
          <cell r="AL160">
            <v>0</v>
          </cell>
          <cell r="AM160">
            <v>0</v>
          </cell>
          <cell r="AN160">
            <v>0</v>
          </cell>
          <cell r="AO160">
            <v>0</v>
          </cell>
          <cell r="AP160">
            <v>486366.93</v>
          </cell>
          <cell r="AQ160">
            <v>0</v>
          </cell>
          <cell r="AR160">
            <v>0</v>
          </cell>
          <cell r="AS160">
            <v>0</v>
          </cell>
          <cell r="AT160">
            <v>0</v>
          </cell>
          <cell r="AU160">
            <v>3644.61</v>
          </cell>
          <cell r="AV160">
            <v>0</v>
          </cell>
          <cell r="AW160">
            <v>60644.13</v>
          </cell>
          <cell r="AX160">
            <v>719.2</v>
          </cell>
          <cell r="AY160">
            <v>0</v>
          </cell>
          <cell r="AZ160">
            <v>238548.61</v>
          </cell>
          <cell r="BA160">
            <v>0</v>
          </cell>
          <cell r="BB160">
            <v>0</v>
          </cell>
          <cell r="BC160">
            <v>0</v>
          </cell>
          <cell r="BD160">
            <v>0</v>
          </cell>
          <cell r="BE160">
            <v>0</v>
          </cell>
          <cell r="BF160">
            <v>0</v>
          </cell>
          <cell r="BG160">
            <v>8425.34</v>
          </cell>
          <cell r="BH160">
            <v>0</v>
          </cell>
          <cell r="BI160">
            <v>0</v>
          </cell>
          <cell r="BJ160">
            <v>0</v>
          </cell>
          <cell r="BK160">
            <v>0</v>
          </cell>
          <cell r="BL160">
            <v>0</v>
          </cell>
          <cell r="BM160">
            <v>0</v>
          </cell>
          <cell r="BN160">
            <v>0</v>
          </cell>
          <cell r="BO160">
            <v>0</v>
          </cell>
          <cell r="BP160">
            <v>0</v>
          </cell>
          <cell r="BQ160">
            <v>2340029.54</v>
          </cell>
          <cell r="BR160">
            <v>0</v>
          </cell>
          <cell r="BS160">
            <v>0</v>
          </cell>
          <cell r="BT160">
            <v>-64288.74</v>
          </cell>
          <cell r="BU160">
            <v>0</v>
          </cell>
          <cell r="BV160">
            <v>0</v>
          </cell>
          <cell r="BW160">
            <v>0</v>
          </cell>
          <cell r="BX160">
            <v>0</v>
          </cell>
          <cell r="BY160">
            <v>0</v>
          </cell>
          <cell r="BZ160">
            <v>0</v>
          </cell>
          <cell r="CA160">
            <v>-64288.74</v>
          </cell>
          <cell r="CB160">
            <v>2275740.7999999998</v>
          </cell>
          <cell r="CC160">
            <v>0</v>
          </cell>
        </row>
        <row r="161">
          <cell r="B161" t="str">
            <v>PL23700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row>
        <row r="162">
          <cell r="B162" t="str">
            <v>PL23800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row>
        <row r="163">
          <cell r="B163" t="str">
            <v>PL23900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C163">
            <v>0</v>
          </cell>
        </row>
        <row r="164">
          <cell r="B164" t="str">
            <v>PL24000</v>
          </cell>
          <cell r="C164">
            <v>0</v>
          </cell>
          <cell r="D164">
            <v>0</v>
          </cell>
          <cell r="E164">
            <v>13448.85</v>
          </cell>
          <cell r="F164">
            <v>5093273.95</v>
          </cell>
          <cell r="G164">
            <v>0</v>
          </cell>
          <cell r="H164">
            <v>0</v>
          </cell>
          <cell r="I164">
            <v>0</v>
          </cell>
          <cell r="J164">
            <v>401870.49</v>
          </cell>
          <cell r="K164">
            <v>10711.85</v>
          </cell>
          <cell r="L164">
            <v>46486.06</v>
          </cell>
          <cell r="M164">
            <v>1516.85</v>
          </cell>
          <cell r="N164">
            <v>2988.9</v>
          </cell>
          <cell r="O164">
            <v>16409.2</v>
          </cell>
          <cell r="P164">
            <v>61911.3</v>
          </cell>
          <cell r="Q164">
            <v>0</v>
          </cell>
          <cell r="R164">
            <v>13813.68</v>
          </cell>
          <cell r="S164">
            <v>0</v>
          </cell>
          <cell r="T164">
            <v>0</v>
          </cell>
          <cell r="U164">
            <v>0</v>
          </cell>
          <cell r="V164">
            <v>132</v>
          </cell>
          <cell r="W164">
            <v>0</v>
          </cell>
          <cell r="X164">
            <v>2279.4499999999998</v>
          </cell>
          <cell r="Y164">
            <v>235.7</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5665078.2800000003</v>
          </cell>
          <cell r="BR164">
            <v>0</v>
          </cell>
          <cell r="BS164">
            <v>0</v>
          </cell>
          <cell r="BT164">
            <v>0</v>
          </cell>
          <cell r="BU164">
            <v>0</v>
          </cell>
          <cell r="BV164">
            <v>0</v>
          </cell>
          <cell r="BW164">
            <v>0</v>
          </cell>
          <cell r="BX164">
            <v>0</v>
          </cell>
          <cell r="BY164">
            <v>0</v>
          </cell>
          <cell r="BZ164">
            <v>0</v>
          </cell>
          <cell r="CA164">
            <v>0</v>
          </cell>
          <cell r="CB164">
            <v>5665078.2800000003</v>
          </cell>
          <cell r="CC164">
            <v>0</v>
          </cell>
        </row>
        <row r="165">
          <cell r="B165" t="str">
            <v>PL24100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294314.34999999998</v>
          </cell>
          <cell r="BP165">
            <v>0</v>
          </cell>
          <cell r="BQ165">
            <v>294314.34999999998</v>
          </cell>
          <cell r="BR165">
            <v>0</v>
          </cell>
          <cell r="BS165">
            <v>0</v>
          </cell>
          <cell r="BT165">
            <v>0</v>
          </cell>
          <cell r="BU165">
            <v>0</v>
          </cell>
          <cell r="BV165">
            <v>0</v>
          </cell>
          <cell r="BW165">
            <v>0</v>
          </cell>
          <cell r="BX165">
            <v>0</v>
          </cell>
          <cell r="BY165">
            <v>0</v>
          </cell>
          <cell r="BZ165">
            <v>0</v>
          </cell>
          <cell r="CA165">
            <v>0</v>
          </cell>
          <cell r="CB165">
            <v>294314.34999999998</v>
          </cell>
          <cell r="CC165">
            <v>0</v>
          </cell>
        </row>
        <row r="166">
          <cell r="B166" t="str">
            <v>PL24110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-25</v>
          </cell>
          <cell r="AQ166">
            <v>0</v>
          </cell>
          <cell r="AR166">
            <v>0</v>
          </cell>
          <cell r="AS166">
            <v>2285256.5699999998</v>
          </cell>
          <cell r="AT166">
            <v>0</v>
          </cell>
          <cell r="AU166">
            <v>0</v>
          </cell>
          <cell r="AV166">
            <v>0</v>
          </cell>
          <cell r="AW166">
            <v>0</v>
          </cell>
          <cell r="AX166">
            <v>0</v>
          </cell>
          <cell r="AY166">
            <v>0</v>
          </cell>
          <cell r="AZ166">
            <v>0</v>
          </cell>
          <cell r="BA166">
            <v>0</v>
          </cell>
          <cell r="BB166">
            <v>0</v>
          </cell>
          <cell r="BC166">
            <v>2790</v>
          </cell>
          <cell r="BD166">
            <v>0</v>
          </cell>
          <cell r="BE166">
            <v>0</v>
          </cell>
          <cell r="BF166">
            <v>0</v>
          </cell>
          <cell r="BG166">
            <v>0</v>
          </cell>
          <cell r="BH166">
            <v>0</v>
          </cell>
          <cell r="BI166">
            <v>0</v>
          </cell>
          <cell r="BJ166">
            <v>0</v>
          </cell>
          <cell r="BK166">
            <v>0</v>
          </cell>
          <cell r="BL166">
            <v>0</v>
          </cell>
          <cell r="BM166">
            <v>0</v>
          </cell>
          <cell r="BN166">
            <v>0</v>
          </cell>
          <cell r="BO166">
            <v>2099363</v>
          </cell>
          <cell r="BP166">
            <v>0</v>
          </cell>
          <cell r="BQ166">
            <v>4387384.57</v>
          </cell>
          <cell r="BR166">
            <v>0</v>
          </cell>
          <cell r="BS166">
            <v>0</v>
          </cell>
          <cell r="BT166">
            <v>-2288046.5699999998</v>
          </cell>
          <cell r="BU166">
            <v>0</v>
          </cell>
          <cell r="BV166">
            <v>0</v>
          </cell>
          <cell r="BW166">
            <v>0</v>
          </cell>
          <cell r="BX166">
            <v>0</v>
          </cell>
          <cell r="BY166">
            <v>0</v>
          </cell>
          <cell r="BZ166">
            <v>0</v>
          </cell>
          <cell r="CA166">
            <v>-2288046.5699999998</v>
          </cell>
          <cell r="CB166">
            <v>2099338</v>
          </cell>
          <cell r="CC166">
            <v>0</v>
          </cell>
        </row>
        <row r="167">
          <cell r="B167" t="str">
            <v>PL24120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3090666.44</v>
          </cell>
          <cell r="AC167">
            <v>0</v>
          </cell>
          <cell r="AD167">
            <v>0</v>
          </cell>
          <cell r="AE167">
            <v>0</v>
          </cell>
          <cell r="AF167">
            <v>0</v>
          </cell>
          <cell r="AG167">
            <v>0</v>
          </cell>
          <cell r="AH167">
            <v>0</v>
          </cell>
          <cell r="AI167">
            <v>0</v>
          </cell>
          <cell r="AJ167">
            <v>0</v>
          </cell>
          <cell r="AK167">
            <v>0</v>
          </cell>
          <cell r="AL167">
            <v>0</v>
          </cell>
          <cell r="AM167">
            <v>33024.11</v>
          </cell>
          <cell r="AN167">
            <v>0</v>
          </cell>
          <cell r="AO167">
            <v>0</v>
          </cell>
          <cell r="AP167">
            <v>50393.39</v>
          </cell>
          <cell r="AQ167">
            <v>0</v>
          </cell>
          <cell r="AR167">
            <v>7944</v>
          </cell>
          <cell r="AS167">
            <v>1131492</v>
          </cell>
          <cell r="AT167">
            <v>4293922.16</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15604849.119999999</v>
          </cell>
          <cell r="BP167">
            <v>0</v>
          </cell>
          <cell r="BQ167">
            <v>24212291.219999999</v>
          </cell>
          <cell r="BR167">
            <v>0</v>
          </cell>
          <cell r="BS167">
            <v>0</v>
          </cell>
          <cell r="BT167">
            <v>-5433358.1600000001</v>
          </cell>
          <cell r="BU167">
            <v>0</v>
          </cell>
          <cell r="BV167">
            <v>-1138865.53</v>
          </cell>
          <cell r="BW167">
            <v>0</v>
          </cell>
          <cell r="BX167">
            <v>0</v>
          </cell>
          <cell r="BY167">
            <v>0</v>
          </cell>
          <cell r="BZ167">
            <v>0</v>
          </cell>
          <cell r="CA167">
            <v>-6572223.6900000004</v>
          </cell>
          <cell r="CB167">
            <v>17640067.530000001</v>
          </cell>
          <cell r="CC167">
            <v>0</v>
          </cell>
        </row>
        <row r="168">
          <cell r="B168" t="str">
            <v>PL24130</v>
          </cell>
          <cell r="C168">
            <v>0</v>
          </cell>
          <cell r="D168">
            <v>1746087.36</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2996742.64</v>
          </cell>
          <cell r="AD168">
            <v>0</v>
          </cell>
          <cell r="AE168">
            <v>0</v>
          </cell>
          <cell r="AF168">
            <v>0</v>
          </cell>
          <cell r="AG168">
            <v>0</v>
          </cell>
          <cell r="AH168">
            <v>0</v>
          </cell>
          <cell r="AI168">
            <v>0</v>
          </cell>
          <cell r="AJ168">
            <v>0</v>
          </cell>
          <cell r="AK168">
            <v>0</v>
          </cell>
          <cell r="AL168">
            <v>0</v>
          </cell>
          <cell r="AM168">
            <v>0</v>
          </cell>
          <cell r="AN168">
            <v>0</v>
          </cell>
          <cell r="AO168">
            <v>0</v>
          </cell>
          <cell r="AP168">
            <v>746875.93</v>
          </cell>
          <cell r="AQ168">
            <v>0</v>
          </cell>
          <cell r="AR168">
            <v>611270.18000000005</v>
          </cell>
          <cell r="AS168">
            <v>13023252.43</v>
          </cell>
          <cell r="AT168">
            <v>821112.18</v>
          </cell>
          <cell r="AU168">
            <v>668129.22</v>
          </cell>
          <cell r="AV168">
            <v>0</v>
          </cell>
          <cell r="AW168">
            <v>366504.18</v>
          </cell>
          <cell r="AX168">
            <v>0</v>
          </cell>
          <cell r="AY168">
            <v>0</v>
          </cell>
          <cell r="AZ168">
            <v>327925.27</v>
          </cell>
          <cell r="BA168">
            <v>0</v>
          </cell>
          <cell r="BB168">
            <v>91.01</v>
          </cell>
          <cell r="BC168">
            <v>0</v>
          </cell>
          <cell r="BD168">
            <v>37.130000000000003</v>
          </cell>
          <cell r="BE168">
            <v>0</v>
          </cell>
          <cell r="BF168">
            <v>1296.99</v>
          </cell>
          <cell r="BG168">
            <v>3600</v>
          </cell>
          <cell r="BH168">
            <v>0</v>
          </cell>
          <cell r="BI168">
            <v>2672.28</v>
          </cell>
          <cell r="BJ168">
            <v>0</v>
          </cell>
          <cell r="BK168">
            <v>0</v>
          </cell>
          <cell r="BL168">
            <v>47673.05</v>
          </cell>
          <cell r="BM168">
            <v>0</v>
          </cell>
          <cell r="BN168">
            <v>0</v>
          </cell>
          <cell r="BO168">
            <v>1740000</v>
          </cell>
          <cell r="BP168">
            <v>0</v>
          </cell>
          <cell r="BQ168">
            <v>23103269.850000001</v>
          </cell>
          <cell r="BR168">
            <v>0</v>
          </cell>
          <cell r="BS168">
            <v>0</v>
          </cell>
          <cell r="BT168">
            <v>-14873839.23</v>
          </cell>
          <cell r="BU168">
            <v>0</v>
          </cell>
          <cell r="BV168">
            <v>-1962027.52</v>
          </cell>
          <cell r="BW168">
            <v>0</v>
          </cell>
          <cell r="BX168">
            <v>0</v>
          </cell>
          <cell r="BY168">
            <v>0</v>
          </cell>
          <cell r="BZ168">
            <v>0</v>
          </cell>
          <cell r="CA168">
            <v>-16835866.75</v>
          </cell>
          <cell r="CB168">
            <v>6267403.0999999996</v>
          </cell>
          <cell r="CC168">
            <v>0</v>
          </cell>
        </row>
        <row r="169">
          <cell r="B169" t="str">
            <v>PL24140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372105.52</v>
          </cell>
          <cell r="AQ169">
            <v>0</v>
          </cell>
          <cell r="AR169">
            <v>0</v>
          </cell>
          <cell r="AS169">
            <v>0</v>
          </cell>
          <cell r="AT169">
            <v>0</v>
          </cell>
          <cell r="AU169">
            <v>0</v>
          </cell>
          <cell r="AV169">
            <v>0</v>
          </cell>
          <cell r="AW169">
            <v>2123.3000000000002</v>
          </cell>
          <cell r="AX169">
            <v>0</v>
          </cell>
          <cell r="AY169">
            <v>0</v>
          </cell>
          <cell r="AZ169">
            <v>677.87</v>
          </cell>
          <cell r="BA169">
            <v>0</v>
          </cell>
          <cell r="BB169">
            <v>240.91</v>
          </cell>
          <cell r="BC169">
            <v>826.23</v>
          </cell>
          <cell r="BD169">
            <v>0</v>
          </cell>
          <cell r="BE169">
            <v>446.2</v>
          </cell>
          <cell r="BF169">
            <v>46269.48</v>
          </cell>
          <cell r="BG169">
            <v>0</v>
          </cell>
          <cell r="BH169">
            <v>0</v>
          </cell>
          <cell r="BI169">
            <v>0</v>
          </cell>
          <cell r="BJ169">
            <v>0</v>
          </cell>
          <cell r="BK169">
            <v>0</v>
          </cell>
          <cell r="BL169">
            <v>1491.46</v>
          </cell>
          <cell r="BM169">
            <v>0</v>
          </cell>
          <cell r="BN169">
            <v>0</v>
          </cell>
          <cell r="BO169">
            <v>7751583.2999999998</v>
          </cell>
          <cell r="BP169">
            <v>0</v>
          </cell>
          <cell r="BQ169">
            <v>8175764.2699999996</v>
          </cell>
          <cell r="BR169">
            <v>0</v>
          </cell>
          <cell r="BS169">
            <v>0</v>
          </cell>
          <cell r="BT169">
            <v>-2925356.83</v>
          </cell>
          <cell r="BU169">
            <v>0</v>
          </cell>
          <cell r="BV169">
            <v>-307079.65000000002</v>
          </cell>
          <cell r="BW169">
            <v>0</v>
          </cell>
          <cell r="BX169">
            <v>0</v>
          </cell>
          <cell r="BY169">
            <v>0</v>
          </cell>
          <cell r="BZ169">
            <v>0</v>
          </cell>
          <cell r="CA169">
            <v>-3232436.48</v>
          </cell>
          <cell r="CB169">
            <v>4943327.79</v>
          </cell>
          <cell r="CC169">
            <v>0</v>
          </cell>
        </row>
        <row r="170">
          <cell r="B170" t="str">
            <v>PL24150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990298.69</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11298.84</v>
          </cell>
          <cell r="AQ170">
            <v>0</v>
          </cell>
          <cell r="AR170">
            <v>0</v>
          </cell>
          <cell r="AS170">
            <v>0</v>
          </cell>
          <cell r="AT170">
            <v>0</v>
          </cell>
          <cell r="AU170">
            <v>79</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5289485.28</v>
          </cell>
          <cell r="BP170">
            <v>0</v>
          </cell>
          <cell r="BQ170">
            <v>6291161.8099999996</v>
          </cell>
          <cell r="BR170">
            <v>0</v>
          </cell>
          <cell r="BS170">
            <v>0</v>
          </cell>
          <cell r="BT170">
            <v>-3842.31</v>
          </cell>
          <cell r="BU170">
            <v>0</v>
          </cell>
          <cell r="BV170">
            <v>-124611.21</v>
          </cell>
          <cell r="BW170">
            <v>0</v>
          </cell>
          <cell r="BX170">
            <v>0</v>
          </cell>
          <cell r="BY170">
            <v>0</v>
          </cell>
          <cell r="BZ170">
            <v>0</v>
          </cell>
          <cell r="CA170">
            <v>-128453.52</v>
          </cell>
          <cell r="CB170">
            <v>6162708.29</v>
          </cell>
          <cell r="CC170">
            <v>0</v>
          </cell>
        </row>
        <row r="171">
          <cell r="B171" t="str">
            <v>PL24160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255062.79</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3835471.12</v>
          </cell>
          <cell r="BP171">
            <v>0</v>
          </cell>
          <cell r="BQ171">
            <v>4090533.91</v>
          </cell>
          <cell r="BR171">
            <v>0</v>
          </cell>
          <cell r="BS171">
            <v>0</v>
          </cell>
          <cell r="BT171">
            <v>0</v>
          </cell>
          <cell r="BU171">
            <v>0</v>
          </cell>
          <cell r="BV171">
            <v>-46962.76</v>
          </cell>
          <cell r="BW171">
            <v>0</v>
          </cell>
          <cell r="BX171">
            <v>0</v>
          </cell>
          <cell r="BY171">
            <v>0</v>
          </cell>
          <cell r="BZ171">
            <v>0</v>
          </cell>
          <cell r="CA171">
            <v>-46962.76</v>
          </cell>
          <cell r="CB171">
            <v>4043571.15</v>
          </cell>
          <cell r="CC171">
            <v>0</v>
          </cell>
        </row>
        <row r="172">
          <cell r="B172" t="str">
            <v>PL25000</v>
          </cell>
          <cell r="C172">
            <v>0</v>
          </cell>
          <cell r="D172">
            <v>48402342.119999997</v>
          </cell>
          <cell r="E172">
            <v>2003307.22</v>
          </cell>
          <cell r="F172">
            <v>1726612.31</v>
          </cell>
          <cell r="G172">
            <v>31.35</v>
          </cell>
          <cell r="H172">
            <v>3412.81</v>
          </cell>
          <cell r="I172">
            <v>0.28000000000000003</v>
          </cell>
          <cell r="J172">
            <v>181526.54</v>
          </cell>
          <cell r="K172">
            <v>2119287.5</v>
          </cell>
          <cell r="L172">
            <v>162589.12</v>
          </cell>
          <cell r="M172">
            <v>321781.84000000003</v>
          </cell>
          <cell r="N172">
            <v>711644.67</v>
          </cell>
          <cell r="O172">
            <v>543168.43999999994</v>
          </cell>
          <cell r="P172">
            <v>1514254.34</v>
          </cell>
          <cell r="Q172">
            <v>0</v>
          </cell>
          <cell r="R172">
            <v>4932.1000000000004</v>
          </cell>
          <cell r="S172">
            <v>0</v>
          </cell>
          <cell r="T172">
            <v>294305.49</v>
          </cell>
          <cell r="U172">
            <v>7040.87</v>
          </cell>
          <cell r="V172">
            <v>171215.65</v>
          </cell>
          <cell r="W172">
            <v>1713836.61</v>
          </cell>
          <cell r="X172">
            <v>282711.39</v>
          </cell>
          <cell r="Y172">
            <v>575445.68999999994</v>
          </cell>
          <cell r="Z172">
            <v>0</v>
          </cell>
          <cell r="AA172">
            <v>0</v>
          </cell>
          <cell r="AB172">
            <v>252492.68</v>
          </cell>
          <cell r="AC172">
            <v>512879.25</v>
          </cell>
          <cell r="AD172">
            <v>62806.61</v>
          </cell>
          <cell r="AE172">
            <v>4000</v>
          </cell>
          <cell r="AF172">
            <v>117007.92</v>
          </cell>
          <cell r="AG172">
            <v>41682.83</v>
          </cell>
          <cell r="AH172">
            <v>2499.0300000000002</v>
          </cell>
          <cell r="AI172">
            <v>0</v>
          </cell>
          <cell r="AJ172">
            <v>0</v>
          </cell>
          <cell r="AK172">
            <v>345771.82</v>
          </cell>
          <cell r="AL172">
            <v>3744525.45</v>
          </cell>
          <cell r="AM172">
            <v>21127772.809999999</v>
          </cell>
          <cell r="AN172">
            <v>248985.06</v>
          </cell>
          <cell r="AO172">
            <v>-3625285.59</v>
          </cell>
          <cell r="AP172">
            <v>4839835.4000000004</v>
          </cell>
          <cell r="AQ172">
            <v>791840.22</v>
          </cell>
          <cell r="AR172">
            <v>9711.7800000000007</v>
          </cell>
          <cell r="AS172">
            <v>3703300.3</v>
          </cell>
          <cell r="AT172">
            <v>384286.41</v>
          </cell>
          <cell r="AU172">
            <v>50818.19</v>
          </cell>
          <cell r="AV172">
            <v>6.65</v>
          </cell>
          <cell r="AW172">
            <v>375784.08</v>
          </cell>
          <cell r="AX172">
            <v>1236.0899999999999</v>
          </cell>
          <cell r="AY172">
            <v>-28750763.670000002</v>
          </cell>
          <cell r="AZ172">
            <v>2158662.33</v>
          </cell>
          <cell r="BA172">
            <v>1962.75</v>
          </cell>
          <cell r="BB172">
            <v>39912.910000000003</v>
          </cell>
          <cell r="BC172">
            <v>38869.85</v>
          </cell>
          <cell r="BD172">
            <v>1853.36</v>
          </cell>
          <cell r="BE172">
            <v>31920.51</v>
          </cell>
          <cell r="BF172">
            <v>88027.3</v>
          </cell>
          <cell r="BG172">
            <v>51878.64</v>
          </cell>
          <cell r="BH172">
            <v>2216.98</v>
          </cell>
          <cell r="BI172">
            <v>28306.75</v>
          </cell>
          <cell r="BJ172">
            <v>0</v>
          </cell>
          <cell r="BK172">
            <v>43865.85</v>
          </cell>
          <cell r="BL172">
            <v>111533.74</v>
          </cell>
          <cell r="BM172">
            <v>3742238.31</v>
          </cell>
          <cell r="BN172">
            <v>169328.8</v>
          </cell>
          <cell r="BO172">
            <v>996253.16</v>
          </cell>
          <cell r="BP172">
            <v>0</v>
          </cell>
          <cell r="BQ172">
            <v>72487470.900000006</v>
          </cell>
          <cell r="BR172">
            <v>0</v>
          </cell>
          <cell r="BS172">
            <v>0</v>
          </cell>
          <cell r="BT172">
            <v>5008151.5199999996</v>
          </cell>
          <cell r="BU172">
            <v>-38672796.100000001</v>
          </cell>
          <cell r="BV172">
            <v>-5382655.3200000003</v>
          </cell>
          <cell r="BW172">
            <v>0</v>
          </cell>
          <cell r="BX172">
            <v>-5248419.33</v>
          </cell>
          <cell r="BY172">
            <v>0</v>
          </cell>
          <cell r="BZ172">
            <v>5595.73</v>
          </cell>
          <cell r="CA172">
            <v>-44290123.5</v>
          </cell>
          <cell r="CB172">
            <v>28197347.399999999</v>
          </cell>
          <cell r="CC172">
            <v>0</v>
          </cell>
        </row>
        <row r="173">
          <cell r="B173" t="str">
            <v>PL25100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row>
        <row r="174">
          <cell r="B174" t="str">
            <v>PL25200</v>
          </cell>
          <cell r="C174">
            <v>0</v>
          </cell>
          <cell r="D174">
            <v>5569799.3399999999</v>
          </cell>
          <cell r="E174">
            <v>247330.66</v>
          </cell>
          <cell r="F174">
            <v>13278.45</v>
          </cell>
          <cell r="G174">
            <v>0</v>
          </cell>
          <cell r="H174">
            <v>0</v>
          </cell>
          <cell r="I174">
            <v>0</v>
          </cell>
          <cell r="J174">
            <v>1088.72</v>
          </cell>
          <cell r="K174">
            <v>64263.44</v>
          </cell>
          <cell r="L174">
            <v>38699.879999999997</v>
          </cell>
          <cell r="M174">
            <v>6602.59</v>
          </cell>
          <cell r="N174">
            <v>25657.360000000001</v>
          </cell>
          <cell r="O174">
            <v>19116.91</v>
          </cell>
          <cell r="P174">
            <v>37565.22</v>
          </cell>
          <cell r="Q174">
            <v>0</v>
          </cell>
          <cell r="R174">
            <v>0</v>
          </cell>
          <cell r="S174">
            <v>0</v>
          </cell>
          <cell r="T174">
            <v>1643.46</v>
          </cell>
          <cell r="U174">
            <v>0</v>
          </cell>
          <cell r="V174">
            <v>2550.33</v>
          </cell>
          <cell r="W174">
            <v>0</v>
          </cell>
          <cell r="X174">
            <v>7181.24</v>
          </cell>
          <cell r="Y174">
            <v>4394.04</v>
          </cell>
          <cell r="Z174">
            <v>0</v>
          </cell>
          <cell r="AA174">
            <v>0</v>
          </cell>
          <cell r="AB174">
            <v>1032</v>
          </cell>
          <cell r="AC174">
            <v>0</v>
          </cell>
          <cell r="AD174">
            <v>0</v>
          </cell>
          <cell r="AE174">
            <v>0</v>
          </cell>
          <cell r="AF174">
            <v>3799.5</v>
          </cell>
          <cell r="AG174">
            <v>0</v>
          </cell>
          <cell r="AH174">
            <v>0</v>
          </cell>
          <cell r="AI174">
            <v>0</v>
          </cell>
          <cell r="AJ174">
            <v>0</v>
          </cell>
          <cell r="AK174">
            <v>0</v>
          </cell>
          <cell r="AL174">
            <v>0</v>
          </cell>
          <cell r="AM174">
            <v>0</v>
          </cell>
          <cell r="AN174">
            <v>0</v>
          </cell>
          <cell r="AO174">
            <v>0</v>
          </cell>
          <cell r="AP174">
            <v>-15533.99</v>
          </cell>
          <cell r="AQ174">
            <v>0</v>
          </cell>
          <cell r="AR174">
            <v>0</v>
          </cell>
          <cell r="AS174">
            <v>3643363.43</v>
          </cell>
          <cell r="AT174">
            <v>0</v>
          </cell>
          <cell r="AU174">
            <v>-30.56</v>
          </cell>
          <cell r="AV174">
            <v>0</v>
          </cell>
          <cell r="AW174">
            <v>0</v>
          </cell>
          <cell r="AX174">
            <v>0</v>
          </cell>
          <cell r="AY174">
            <v>0</v>
          </cell>
          <cell r="AZ174">
            <v>0</v>
          </cell>
          <cell r="BA174">
            <v>0</v>
          </cell>
          <cell r="BB174">
            <v>0</v>
          </cell>
          <cell r="BC174">
            <v>52.71</v>
          </cell>
          <cell r="BD174">
            <v>0</v>
          </cell>
          <cell r="BE174">
            <v>38.25</v>
          </cell>
          <cell r="BF174">
            <v>7.14</v>
          </cell>
          <cell r="BG174">
            <v>0</v>
          </cell>
          <cell r="BH174">
            <v>0</v>
          </cell>
          <cell r="BI174">
            <v>0</v>
          </cell>
          <cell r="BJ174">
            <v>0</v>
          </cell>
          <cell r="BK174">
            <v>0</v>
          </cell>
          <cell r="BL174">
            <v>0</v>
          </cell>
          <cell r="BM174">
            <v>0</v>
          </cell>
          <cell r="BN174">
            <v>0</v>
          </cell>
          <cell r="BO174">
            <v>0</v>
          </cell>
          <cell r="BP174">
            <v>0</v>
          </cell>
          <cell r="BQ174">
            <v>9671900.1199999992</v>
          </cell>
          <cell r="BR174">
            <v>0</v>
          </cell>
          <cell r="BS174">
            <v>0</v>
          </cell>
          <cell r="BT174">
            <v>-1619565.38</v>
          </cell>
          <cell r="BU174">
            <v>-5011984.38</v>
          </cell>
          <cell r="BV174">
            <v>-576267.26</v>
          </cell>
          <cell r="BW174">
            <v>0</v>
          </cell>
          <cell r="BX174">
            <v>0</v>
          </cell>
          <cell r="BY174">
            <v>0</v>
          </cell>
          <cell r="BZ174">
            <v>0</v>
          </cell>
          <cell r="CA174">
            <v>-7207817.0199999996</v>
          </cell>
          <cell r="CB174">
            <v>2464083.1</v>
          </cell>
          <cell r="CC174">
            <v>0</v>
          </cell>
        </row>
        <row r="175">
          <cell r="B175" t="str">
            <v>PL25300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row>
        <row r="176">
          <cell r="B176" t="str">
            <v>PL25400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row>
        <row r="177">
          <cell r="B177" t="str">
            <v>PL25500</v>
          </cell>
          <cell r="C177">
            <v>0</v>
          </cell>
          <cell r="D177">
            <v>6801259.7599999998</v>
          </cell>
          <cell r="E177">
            <v>828796.63</v>
          </cell>
          <cell r="F177">
            <v>426324.36</v>
          </cell>
          <cell r="G177">
            <v>0</v>
          </cell>
          <cell r="H177">
            <v>825</v>
          </cell>
          <cell r="I177">
            <v>0</v>
          </cell>
          <cell r="J177">
            <v>73262.679999999993</v>
          </cell>
          <cell r="K177">
            <v>1365622.34</v>
          </cell>
          <cell r="L177">
            <v>58577.57</v>
          </cell>
          <cell r="M177">
            <v>266155.74</v>
          </cell>
          <cell r="N177">
            <v>450571.19</v>
          </cell>
          <cell r="O177">
            <v>329025.58</v>
          </cell>
          <cell r="P177">
            <v>877229.26</v>
          </cell>
          <cell r="Q177">
            <v>0</v>
          </cell>
          <cell r="R177">
            <v>1055</v>
          </cell>
          <cell r="S177">
            <v>0</v>
          </cell>
          <cell r="T177">
            <v>265921.59999999998</v>
          </cell>
          <cell r="U177">
            <v>1641</v>
          </cell>
          <cell r="V177">
            <v>99.36</v>
          </cell>
          <cell r="W177">
            <v>56324.15</v>
          </cell>
          <cell r="X177">
            <v>142913.60999999999</v>
          </cell>
          <cell r="Y177">
            <v>129073.94</v>
          </cell>
          <cell r="Z177">
            <v>0</v>
          </cell>
          <cell r="AA177">
            <v>0</v>
          </cell>
          <cell r="AB177">
            <v>125977.34</v>
          </cell>
          <cell r="AC177">
            <v>19138</v>
          </cell>
          <cell r="AD177">
            <v>0</v>
          </cell>
          <cell r="AE177">
            <v>4000</v>
          </cell>
          <cell r="AF177">
            <v>57187.57</v>
          </cell>
          <cell r="AG177">
            <v>20374.810000000001</v>
          </cell>
          <cell r="AH177">
            <v>2403.4</v>
          </cell>
          <cell r="AI177">
            <v>0</v>
          </cell>
          <cell r="AJ177">
            <v>0</v>
          </cell>
          <cell r="AK177">
            <v>345771.82</v>
          </cell>
          <cell r="AL177">
            <v>0</v>
          </cell>
          <cell r="AM177">
            <v>3541358.02</v>
          </cell>
          <cell r="AN177">
            <v>241185.2</v>
          </cell>
          <cell r="AO177">
            <v>29500</v>
          </cell>
          <cell r="AP177">
            <v>1639825.29</v>
          </cell>
          <cell r="AQ177">
            <v>4221</v>
          </cell>
          <cell r="AR177">
            <v>111.78</v>
          </cell>
          <cell r="AS177">
            <v>40242.480000000003</v>
          </cell>
          <cell r="AT177">
            <v>174.18</v>
          </cell>
          <cell r="AU177">
            <v>62.48</v>
          </cell>
          <cell r="AV177">
            <v>6.65</v>
          </cell>
          <cell r="AW177">
            <v>656.26</v>
          </cell>
          <cell r="AX177">
            <v>1235.75</v>
          </cell>
          <cell r="AY177">
            <v>-1525421.45</v>
          </cell>
          <cell r="AZ177">
            <v>17825.009999999998</v>
          </cell>
          <cell r="BA177">
            <v>1662.75</v>
          </cell>
          <cell r="BB177">
            <v>29812.81</v>
          </cell>
          <cell r="BC177">
            <v>17035.5</v>
          </cell>
          <cell r="BD177">
            <v>1653.36</v>
          </cell>
          <cell r="BE177">
            <v>11094.92</v>
          </cell>
          <cell r="BF177">
            <v>7624.48</v>
          </cell>
          <cell r="BG177">
            <v>1892.5</v>
          </cell>
          <cell r="BH177">
            <v>1600</v>
          </cell>
          <cell r="BI177">
            <v>1668.29</v>
          </cell>
          <cell r="BJ177">
            <v>0</v>
          </cell>
          <cell r="BK177">
            <v>43765.85</v>
          </cell>
          <cell r="BL177">
            <v>1337.69</v>
          </cell>
          <cell r="BM177">
            <v>775.5</v>
          </cell>
          <cell r="BN177">
            <v>222.94</v>
          </cell>
          <cell r="BO177">
            <v>237129.37</v>
          </cell>
          <cell r="BP177">
            <v>0</v>
          </cell>
          <cell r="BQ177">
            <v>16997790.32</v>
          </cell>
          <cell r="BR177">
            <v>0</v>
          </cell>
          <cell r="BS177">
            <v>0</v>
          </cell>
          <cell r="BT177">
            <v>0</v>
          </cell>
          <cell r="BU177">
            <v>0</v>
          </cell>
          <cell r="BV177">
            <v>-815.37</v>
          </cell>
          <cell r="BW177">
            <v>0</v>
          </cell>
          <cell r="BX177">
            <v>0</v>
          </cell>
          <cell r="BY177">
            <v>0</v>
          </cell>
          <cell r="BZ177">
            <v>0</v>
          </cell>
          <cell r="CA177">
            <v>-815.37</v>
          </cell>
          <cell r="CB177">
            <v>16996974.949999999</v>
          </cell>
          <cell r="CC177">
            <v>0</v>
          </cell>
        </row>
        <row r="178">
          <cell r="B178" t="str">
            <v>PL25600</v>
          </cell>
          <cell r="C178">
            <v>0</v>
          </cell>
          <cell r="D178">
            <v>0</v>
          </cell>
          <cell r="E178">
            <v>196101.03</v>
          </cell>
          <cell r="F178">
            <v>52011.61</v>
          </cell>
          <cell r="G178">
            <v>0</v>
          </cell>
          <cell r="H178">
            <v>0</v>
          </cell>
          <cell r="I178">
            <v>0</v>
          </cell>
          <cell r="J178">
            <v>2325.5</v>
          </cell>
          <cell r="K178">
            <v>340867.73</v>
          </cell>
          <cell r="L178">
            <v>195.01</v>
          </cell>
          <cell r="M178">
            <v>17123.689999999999</v>
          </cell>
          <cell r="N178">
            <v>80616.66</v>
          </cell>
          <cell r="O178">
            <v>88785.76</v>
          </cell>
          <cell r="P178">
            <v>154344.81</v>
          </cell>
          <cell r="Q178">
            <v>0</v>
          </cell>
          <cell r="R178">
            <v>4.5</v>
          </cell>
          <cell r="S178">
            <v>0</v>
          </cell>
          <cell r="T178">
            <v>14116.73</v>
          </cell>
          <cell r="U178">
            <v>0</v>
          </cell>
          <cell r="V178">
            <v>12835.68</v>
          </cell>
          <cell r="W178">
            <v>0</v>
          </cell>
          <cell r="X178">
            <v>57051.7</v>
          </cell>
          <cell r="Y178">
            <v>31447.85</v>
          </cell>
          <cell r="Z178">
            <v>0</v>
          </cell>
          <cell r="AA178">
            <v>0</v>
          </cell>
          <cell r="AB178">
            <v>23787</v>
          </cell>
          <cell r="AC178">
            <v>0</v>
          </cell>
          <cell r="AD178">
            <v>10960</v>
          </cell>
          <cell r="AE178">
            <v>0</v>
          </cell>
          <cell r="AF178">
            <v>16323.8</v>
          </cell>
          <cell r="AG178">
            <v>874.8</v>
          </cell>
          <cell r="AH178">
            <v>19</v>
          </cell>
          <cell r="AI178">
            <v>0</v>
          </cell>
          <cell r="AJ178">
            <v>0</v>
          </cell>
          <cell r="AK178">
            <v>0</v>
          </cell>
          <cell r="AL178">
            <v>8679.35</v>
          </cell>
          <cell r="AM178">
            <v>645315.72</v>
          </cell>
          <cell r="AN178">
            <v>6975.8</v>
          </cell>
          <cell r="AO178">
            <v>0</v>
          </cell>
          <cell r="AP178">
            <v>33418.83</v>
          </cell>
          <cell r="AQ178">
            <v>0</v>
          </cell>
          <cell r="AR178">
            <v>0</v>
          </cell>
          <cell r="AS178">
            <v>612.79999999999995</v>
          </cell>
          <cell r="AT178">
            <v>0</v>
          </cell>
          <cell r="AU178">
            <v>3777.96</v>
          </cell>
          <cell r="AV178">
            <v>0</v>
          </cell>
          <cell r="AW178">
            <v>32794.31</v>
          </cell>
          <cell r="AX178">
            <v>0</v>
          </cell>
          <cell r="AY178">
            <v>0</v>
          </cell>
          <cell r="AZ178">
            <v>2315.52</v>
          </cell>
          <cell r="BA178">
            <v>0</v>
          </cell>
          <cell r="BB178">
            <v>5634.22</v>
          </cell>
          <cell r="BC178">
            <v>6601.02</v>
          </cell>
          <cell r="BD178">
            <v>0</v>
          </cell>
          <cell r="BE178">
            <v>6485.14</v>
          </cell>
          <cell r="BF178">
            <v>5270.52</v>
          </cell>
          <cell r="BG178">
            <v>1505.15</v>
          </cell>
          <cell r="BH178">
            <v>0</v>
          </cell>
          <cell r="BI178">
            <v>3372.76</v>
          </cell>
          <cell r="BJ178">
            <v>0</v>
          </cell>
          <cell r="BK178">
            <v>0</v>
          </cell>
          <cell r="BL178">
            <v>7626.62</v>
          </cell>
          <cell r="BM178">
            <v>0</v>
          </cell>
          <cell r="BN178">
            <v>0</v>
          </cell>
          <cell r="BO178">
            <v>8503.41</v>
          </cell>
          <cell r="BP178">
            <v>0</v>
          </cell>
          <cell r="BQ178">
            <v>1878681.99</v>
          </cell>
          <cell r="BR178">
            <v>0</v>
          </cell>
          <cell r="BS178">
            <v>0</v>
          </cell>
          <cell r="BT178">
            <v>0</v>
          </cell>
          <cell r="BU178">
            <v>0</v>
          </cell>
          <cell r="BV178">
            <v>-13.08</v>
          </cell>
          <cell r="BW178">
            <v>0</v>
          </cell>
          <cell r="BX178">
            <v>0</v>
          </cell>
          <cell r="BY178">
            <v>0</v>
          </cell>
          <cell r="BZ178">
            <v>0</v>
          </cell>
          <cell r="CA178">
            <v>-13.08</v>
          </cell>
          <cell r="CB178">
            <v>1878668.91</v>
          </cell>
          <cell r="CC178">
            <v>0</v>
          </cell>
        </row>
        <row r="179">
          <cell r="B179" t="str">
            <v>PL25700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row>
        <row r="180">
          <cell r="B180" t="str">
            <v>PL25800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136515.48000000001</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0</v>
          </cell>
          <cell r="BO180">
            <v>0</v>
          </cell>
          <cell r="BP180">
            <v>0</v>
          </cell>
          <cell r="BQ180">
            <v>136515.48000000001</v>
          </cell>
          <cell r="BR180">
            <v>0</v>
          </cell>
          <cell r="BS180">
            <v>0</v>
          </cell>
          <cell r="BT180">
            <v>0</v>
          </cell>
          <cell r="BU180">
            <v>-136515.48000000001</v>
          </cell>
          <cell r="BV180">
            <v>0</v>
          </cell>
          <cell r="BW180">
            <v>0</v>
          </cell>
          <cell r="BX180">
            <v>0</v>
          </cell>
          <cell r="BY180">
            <v>0</v>
          </cell>
          <cell r="BZ180">
            <v>0</v>
          </cell>
          <cell r="CA180">
            <v>-136515.48000000001</v>
          </cell>
          <cell r="CB180">
            <v>0</v>
          </cell>
          <cell r="CC180">
            <v>0</v>
          </cell>
        </row>
        <row r="181">
          <cell r="B181" t="str">
            <v>PL25900</v>
          </cell>
          <cell r="C181">
            <v>0</v>
          </cell>
          <cell r="D181">
            <v>82195.09</v>
          </cell>
          <cell r="E181">
            <v>384595.46</v>
          </cell>
          <cell r="F181">
            <v>362268.48</v>
          </cell>
          <cell r="G181">
            <v>0</v>
          </cell>
          <cell r="H181">
            <v>0</v>
          </cell>
          <cell r="I181">
            <v>0</v>
          </cell>
          <cell r="J181">
            <v>6672.12</v>
          </cell>
          <cell r="K181">
            <v>1442.96</v>
          </cell>
          <cell r="L181">
            <v>0</v>
          </cell>
          <cell r="M181">
            <v>0.04</v>
          </cell>
          <cell r="N181">
            <v>59072.38</v>
          </cell>
          <cell r="O181">
            <v>7570.6</v>
          </cell>
          <cell r="P181">
            <v>182123.02</v>
          </cell>
          <cell r="Q181">
            <v>0</v>
          </cell>
          <cell r="R181">
            <v>3840</v>
          </cell>
          <cell r="S181">
            <v>0</v>
          </cell>
          <cell r="T181">
            <v>0</v>
          </cell>
          <cell r="U181">
            <v>0</v>
          </cell>
          <cell r="V181">
            <v>0</v>
          </cell>
          <cell r="W181">
            <v>0</v>
          </cell>
          <cell r="X181">
            <v>0</v>
          </cell>
          <cell r="Y181">
            <v>286615.09999999998</v>
          </cell>
          <cell r="Z181">
            <v>0</v>
          </cell>
          <cell r="AA181">
            <v>0</v>
          </cell>
          <cell r="AB181">
            <v>2435.7199999999998</v>
          </cell>
          <cell r="AC181">
            <v>6439</v>
          </cell>
          <cell r="AD181">
            <v>0</v>
          </cell>
          <cell r="AE181">
            <v>0</v>
          </cell>
          <cell r="AF181">
            <v>0</v>
          </cell>
          <cell r="AG181">
            <v>18976.61</v>
          </cell>
          <cell r="AH181">
            <v>0</v>
          </cell>
          <cell r="AI181">
            <v>0</v>
          </cell>
          <cell r="AJ181">
            <v>0</v>
          </cell>
          <cell r="AK181">
            <v>0</v>
          </cell>
          <cell r="AL181">
            <v>0</v>
          </cell>
          <cell r="AM181">
            <v>9096967.8200000003</v>
          </cell>
          <cell r="AN181">
            <v>0</v>
          </cell>
          <cell r="AO181">
            <v>-3659785.59</v>
          </cell>
          <cell r="AP181">
            <v>69804.100000000006</v>
          </cell>
          <cell r="AQ181">
            <v>0</v>
          </cell>
          <cell r="AR181">
            <v>0</v>
          </cell>
          <cell r="AS181">
            <v>0</v>
          </cell>
          <cell r="AT181">
            <v>5189.75</v>
          </cell>
          <cell r="AU181">
            <v>0</v>
          </cell>
          <cell r="AV181">
            <v>0</v>
          </cell>
          <cell r="AW181">
            <v>301368.40000000002</v>
          </cell>
          <cell r="AX181">
            <v>0</v>
          </cell>
          <cell r="AY181">
            <v>0</v>
          </cell>
          <cell r="AZ181">
            <v>68164.39</v>
          </cell>
          <cell r="BA181">
            <v>0</v>
          </cell>
          <cell r="BB181">
            <v>0</v>
          </cell>
          <cell r="BC181">
            <v>0</v>
          </cell>
          <cell r="BD181">
            <v>0</v>
          </cell>
          <cell r="BE181">
            <v>0</v>
          </cell>
          <cell r="BF181">
            <v>0</v>
          </cell>
          <cell r="BG181">
            <v>0</v>
          </cell>
          <cell r="BH181">
            <v>0</v>
          </cell>
          <cell r="BI181">
            <v>0</v>
          </cell>
          <cell r="BJ181">
            <v>0</v>
          </cell>
          <cell r="BK181">
            <v>0</v>
          </cell>
          <cell r="BL181">
            <v>0</v>
          </cell>
          <cell r="BM181">
            <v>316857.31</v>
          </cell>
          <cell r="BN181">
            <v>0</v>
          </cell>
          <cell r="BO181">
            <v>21925.56</v>
          </cell>
          <cell r="BP181">
            <v>0</v>
          </cell>
          <cell r="BQ181">
            <v>7624738.3200000003</v>
          </cell>
          <cell r="BR181">
            <v>0</v>
          </cell>
          <cell r="BS181">
            <v>0</v>
          </cell>
          <cell r="BT181">
            <v>-316857.31</v>
          </cell>
          <cell r="BU181">
            <v>0</v>
          </cell>
          <cell r="BV181">
            <v>-32554.080000000002</v>
          </cell>
          <cell r="BW181">
            <v>0</v>
          </cell>
          <cell r="BX181">
            <v>-5248419.33</v>
          </cell>
          <cell r="BY181">
            <v>0</v>
          </cell>
          <cell r="BZ181">
            <v>-13226.26</v>
          </cell>
          <cell r="CA181">
            <v>-5611056.9800000004</v>
          </cell>
          <cell r="CB181">
            <v>2013681.34</v>
          </cell>
          <cell r="CC181">
            <v>0</v>
          </cell>
        </row>
        <row r="182">
          <cell r="B182" t="str">
            <v>PL26000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221585.53</v>
          </cell>
          <cell r="AQ182">
            <v>0</v>
          </cell>
          <cell r="AR182">
            <v>0</v>
          </cell>
          <cell r="AS182">
            <v>0</v>
          </cell>
          <cell r="AT182">
            <v>0</v>
          </cell>
          <cell r="AU182">
            <v>0</v>
          </cell>
          <cell r="AV182">
            <v>0</v>
          </cell>
          <cell r="AW182">
            <v>0</v>
          </cell>
          <cell r="AX182">
            <v>0</v>
          </cell>
          <cell r="AY182">
            <v>-221585.53</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row>
        <row r="183">
          <cell r="B183" t="str">
            <v>PL26100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row>
        <row r="184">
          <cell r="B184" t="str">
            <v>PL26110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row>
        <row r="185">
          <cell r="B185" t="str">
            <v>PL26120</v>
          </cell>
          <cell r="C185">
            <v>0</v>
          </cell>
          <cell r="D185">
            <v>0</v>
          </cell>
          <cell r="E185">
            <v>92151.58</v>
          </cell>
          <cell r="F185">
            <v>500398.5</v>
          </cell>
          <cell r="G185">
            <v>0</v>
          </cell>
          <cell r="H185">
            <v>0</v>
          </cell>
          <cell r="I185">
            <v>0</v>
          </cell>
          <cell r="J185">
            <v>63331.07</v>
          </cell>
          <cell r="K185">
            <v>106605.15</v>
          </cell>
          <cell r="L185">
            <v>10261.44</v>
          </cell>
          <cell r="M185">
            <v>6644.54</v>
          </cell>
          <cell r="N185">
            <v>47535.47</v>
          </cell>
          <cell r="O185">
            <v>51207.199999999997</v>
          </cell>
          <cell r="P185">
            <v>60897.48</v>
          </cell>
          <cell r="Q185">
            <v>0</v>
          </cell>
          <cell r="R185">
            <v>0</v>
          </cell>
          <cell r="S185">
            <v>0</v>
          </cell>
          <cell r="T185">
            <v>6152.81</v>
          </cell>
          <cell r="U185">
            <v>0</v>
          </cell>
          <cell r="V185">
            <v>799.72</v>
          </cell>
          <cell r="W185">
            <v>0</v>
          </cell>
          <cell r="X185">
            <v>17434.5</v>
          </cell>
          <cell r="Y185">
            <v>7954.34</v>
          </cell>
          <cell r="Z185">
            <v>0</v>
          </cell>
          <cell r="AA185">
            <v>0</v>
          </cell>
          <cell r="AB185">
            <v>0</v>
          </cell>
          <cell r="AC185">
            <v>0</v>
          </cell>
          <cell r="AD185">
            <v>0</v>
          </cell>
          <cell r="AE185">
            <v>0</v>
          </cell>
          <cell r="AF185">
            <v>5450.93</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45170.36</v>
          </cell>
          <cell r="AZ185">
            <v>0</v>
          </cell>
          <cell r="BA185">
            <v>0</v>
          </cell>
          <cell r="BB185">
            <v>0</v>
          </cell>
          <cell r="BC185">
            <v>0</v>
          </cell>
          <cell r="BD185">
            <v>0</v>
          </cell>
          <cell r="BE185">
            <v>0</v>
          </cell>
          <cell r="BF185">
            <v>0</v>
          </cell>
          <cell r="BG185">
            <v>0</v>
          </cell>
          <cell r="BH185">
            <v>0</v>
          </cell>
          <cell r="BI185">
            <v>11970.48</v>
          </cell>
          <cell r="BJ185">
            <v>0</v>
          </cell>
          <cell r="BK185">
            <v>0</v>
          </cell>
          <cell r="BL185">
            <v>4494</v>
          </cell>
          <cell r="BM185">
            <v>0</v>
          </cell>
          <cell r="BN185">
            <v>0</v>
          </cell>
          <cell r="BO185">
            <v>0</v>
          </cell>
          <cell r="BP185">
            <v>0</v>
          </cell>
          <cell r="BQ185">
            <v>1038459.57</v>
          </cell>
          <cell r="BR185">
            <v>0</v>
          </cell>
          <cell r="BS185">
            <v>0</v>
          </cell>
          <cell r="BT185">
            <v>0</v>
          </cell>
          <cell r="BU185">
            <v>-20910.84</v>
          </cell>
          <cell r="BV185">
            <v>0</v>
          </cell>
          <cell r="BW185">
            <v>0</v>
          </cell>
          <cell r="BX185">
            <v>0</v>
          </cell>
          <cell r="BY185">
            <v>0</v>
          </cell>
          <cell r="BZ185">
            <v>0</v>
          </cell>
          <cell r="CA185">
            <v>-20910.84</v>
          </cell>
          <cell r="CB185">
            <v>1017548.73</v>
          </cell>
          <cell r="CC185">
            <v>0</v>
          </cell>
        </row>
        <row r="186">
          <cell r="B186" t="str">
            <v>PL26200</v>
          </cell>
          <cell r="C186">
            <v>0</v>
          </cell>
          <cell r="D186">
            <v>1297584.31</v>
          </cell>
          <cell r="E186">
            <v>173864.89</v>
          </cell>
          <cell r="F186">
            <v>339833.51</v>
          </cell>
          <cell r="G186">
            <v>31.35</v>
          </cell>
          <cell r="H186">
            <v>2587.81</v>
          </cell>
          <cell r="I186">
            <v>0.28000000000000003</v>
          </cell>
          <cell r="J186">
            <v>13022.2</v>
          </cell>
          <cell r="K186">
            <v>225336.91</v>
          </cell>
          <cell r="L186">
            <v>38917.79</v>
          </cell>
          <cell r="M186">
            <v>25152.74</v>
          </cell>
          <cell r="N186">
            <v>47989.11</v>
          </cell>
          <cell r="O186">
            <v>40540.04</v>
          </cell>
          <cell r="P186">
            <v>195529.94</v>
          </cell>
          <cell r="Q186">
            <v>0</v>
          </cell>
          <cell r="R186">
            <v>32.6</v>
          </cell>
          <cell r="S186">
            <v>0</v>
          </cell>
          <cell r="T186">
            <v>4559.6400000000003</v>
          </cell>
          <cell r="U186">
            <v>0.31</v>
          </cell>
          <cell r="V186">
            <v>10759.09</v>
          </cell>
          <cell r="W186">
            <v>499392.96</v>
          </cell>
          <cell r="X186">
            <v>51104.94</v>
          </cell>
          <cell r="Y186">
            <v>115960.42</v>
          </cell>
          <cell r="Z186">
            <v>0</v>
          </cell>
          <cell r="AA186">
            <v>0</v>
          </cell>
          <cell r="AB186">
            <v>99260.62</v>
          </cell>
          <cell r="AC186">
            <v>487302.25</v>
          </cell>
          <cell r="AD186">
            <v>51846.61</v>
          </cell>
          <cell r="AE186">
            <v>0</v>
          </cell>
          <cell r="AF186">
            <v>34246.120000000003</v>
          </cell>
          <cell r="AG186">
            <v>1456.61</v>
          </cell>
          <cell r="AH186">
            <v>76.63</v>
          </cell>
          <cell r="AI186">
            <v>0</v>
          </cell>
          <cell r="AJ186">
            <v>0</v>
          </cell>
          <cell r="AK186">
            <v>0</v>
          </cell>
          <cell r="AL186">
            <v>106310.65</v>
          </cell>
          <cell r="AM186">
            <v>1823172.2</v>
          </cell>
          <cell r="AN186">
            <v>824.06</v>
          </cell>
          <cell r="AO186">
            <v>5000</v>
          </cell>
          <cell r="AP186">
            <v>2890735.64</v>
          </cell>
          <cell r="AQ186">
            <v>787619.22</v>
          </cell>
          <cell r="AR186">
            <v>9600</v>
          </cell>
          <cell r="AS186">
            <v>19081.59</v>
          </cell>
          <cell r="AT186">
            <v>378922.48</v>
          </cell>
          <cell r="AU186">
            <v>47008.31</v>
          </cell>
          <cell r="AV186">
            <v>0</v>
          </cell>
          <cell r="AW186">
            <v>40965.11</v>
          </cell>
          <cell r="AX186">
            <v>0.34</v>
          </cell>
          <cell r="AY186">
            <v>-27048927.050000001</v>
          </cell>
          <cell r="AZ186">
            <v>2070357.41</v>
          </cell>
          <cell r="BA186">
            <v>300</v>
          </cell>
          <cell r="BB186">
            <v>4465.88</v>
          </cell>
          <cell r="BC186">
            <v>15180.62</v>
          </cell>
          <cell r="BD186">
            <v>200</v>
          </cell>
          <cell r="BE186">
            <v>14302.2</v>
          </cell>
          <cell r="BF186">
            <v>75125.16</v>
          </cell>
          <cell r="BG186">
            <v>48480.99</v>
          </cell>
          <cell r="BH186">
            <v>616.98</v>
          </cell>
          <cell r="BI186">
            <v>11295.22</v>
          </cell>
          <cell r="BJ186">
            <v>0</v>
          </cell>
          <cell r="BK186">
            <v>100</v>
          </cell>
          <cell r="BL186">
            <v>98075.43</v>
          </cell>
          <cell r="BM186">
            <v>3424605.5</v>
          </cell>
          <cell r="BN186">
            <v>169105.86</v>
          </cell>
          <cell r="BO186">
            <v>728694.82</v>
          </cell>
          <cell r="BP186">
            <v>0</v>
          </cell>
          <cell r="BQ186">
            <v>-10522391.699999999</v>
          </cell>
          <cell r="BR186">
            <v>0</v>
          </cell>
          <cell r="BS186">
            <v>0</v>
          </cell>
          <cell r="BT186">
            <v>16600399.300000001</v>
          </cell>
          <cell r="BU186">
            <v>-7630.46</v>
          </cell>
          <cell r="BV186">
            <v>-2257478.17</v>
          </cell>
          <cell r="BW186">
            <v>0</v>
          </cell>
          <cell r="BX186">
            <v>0</v>
          </cell>
          <cell r="BY186">
            <v>0</v>
          </cell>
          <cell r="BZ186">
            <v>18821.990000000002</v>
          </cell>
          <cell r="CA186">
            <v>14354112.66</v>
          </cell>
          <cell r="CB186">
            <v>3831720.96</v>
          </cell>
          <cell r="CC186">
            <v>0</v>
          </cell>
        </row>
        <row r="187">
          <cell r="B187" t="str">
            <v>PL26300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-5330.59</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-5330.59</v>
          </cell>
          <cell r="BR187">
            <v>0</v>
          </cell>
          <cell r="BS187">
            <v>0</v>
          </cell>
          <cell r="BT187">
            <v>0</v>
          </cell>
          <cell r="BU187">
            <v>0</v>
          </cell>
          <cell r="BV187">
            <v>0</v>
          </cell>
          <cell r="BW187">
            <v>0</v>
          </cell>
          <cell r="BX187">
            <v>0</v>
          </cell>
          <cell r="BY187">
            <v>0</v>
          </cell>
          <cell r="BZ187">
            <v>0</v>
          </cell>
          <cell r="CA187">
            <v>0</v>
          </cell>
          <cell r="CB187">
            <v>-5330.59</v>
          </cell>
          <cell r="CC187">
            <v>0</v>
          </cell>
        </row>
        <row r="188">
          <cell r="B188" t="str">
            <v>PL26310</v>
          </cell>
          <cell r="C188">
            <v>0</v>
          </cell>
          <cell r="D188">
            <v>34651503.619999997</v>
          </cell>
          <cell r="E188">
            <v>80466.97</v>
          </cell>
          <cell r="F188">
            <v>32497.4</v>
          </cell>
          <cell r="G188">
            <v>0</v>
          </cell>
          <cell r="H188">
            <v>0</v>
          </cell>
          <cell r="I188">
            <v>0</v>
          </cell>
          <cell r="J188">
            <v>21824.25</v>
          </cell>
          <cell r="K188">
            <v>15148.97</v>
          </cell>
          <cell r="L188">
            <v>15937.43</v>
          </cell>
          <cell r="M188">
            <v>102.5</v>
          </cell>
          <cell r="N188">
            <v>202.5</v>
          </cell>
          <cell r="O188">
            <v>6922.35</v>
          </cell>
          <cell r="P188">
            <v>6564.61</v>
          </cell>
          <cell r="Q188">
            <v>0</v>
          </cell>
          <cell r="R188">
            <v>0</v>
          </cell>
          <cell r="S188">
            <v>0</v>
          </cell>
          <cell r="T188">
            <v>1911.25</v>
          </cell>
          <cell r="U188">
            <v>5399.56</v>
          </cell>
          <cell r="V188">
            <v>7655.99</v>
          </cell>
          <cell r="W188">
            <v>1158119.5</v>
          </cell>
          <cell r="X188">
            <v>7025.4</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3629535.45</v>
          </cell>
          <cell r="AM188">
            <v>6026289.6399999997</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45667107.390000001</v>
          </cell>
          <cell r="BR188">
            <v>0</v>
          </cell>
          <cell r="BS188">
            <v>0</v>
          </cell>
          <cell r="BT188">
            <v>-9655825.0899999999</v>
          </cell>
          <cell r="BU188">
            <v>-33495754.940000001</v>
          </cell>
          <cell r="BV188">
            <v>-2515527.36</v>
          </cell>
          <cell r="BW188">
            <v>0</v>
          </cell>
          <cell r="BX188">
            <v>0</v>
          </cell>
          <cell r="BY188">
            <v>0</v>
          </cell>
          <cell r="BZ188">
            <v>0</v>
          </cell>
          <cell r="CA188">
            <v>-45667107.390000001</v>
          </cell>
          <cell r="CB188">
            <v>0</v>
          </cell>
          <cell r="CC188">
            <v>0</v>
          </cell>
        </row>
        <row r="189">
          <cell r="B189" t="str">
            <v>PL27000</v>
          </cell>
          <cell r="C189">
            <v>0</v>
          </cell>
          <cell r="D189">
            <v>-5007439.46</v>
          </cell>
          <cell r="E189">
            <v>-200000</v>
          </cell>
          <cell r="F189">
            <v>0</v>
          </cell>
          <cell r="G189">
            <v>0</v>
          </cell>
          <cell r="H189">
            <v>0</v>
          </cell>
          <cell r="I189">
            <v>0</v>
          </cell>
          <cell r="J189">
            <v>0</v>
          </cell>
          <cell r="K189">
            <v>0</v>
          </cell>
          <cell r="L189">
            <v>-1376.55</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19033.22</v>
          </cell>
          <cell r="AC189">
            <v>-16448.009999999998</v>
          </cell>
          <cell r="AD189">
            <v>0</v>
          </cell>
          <cell r="AE189">
            <v>0</v>
          </cell>
          <cell r="AF189">
            <v>0</v>
          </cell>
          <cell r="AG189">
            <v>2764.47</v>
          </cell>
          <cell r="AH189">
            <v>0</v>
          </cell>
          <cell r="AI189">
            <v>0</v>
          </cell>
          <cell r="AJ189">
            <v>0</v>
          </cell>
          <cell r="AK189">
            <v>0</v>
          </cell>
          <cell r="AL189">
            <v>0</v>
          </cell>
          <cell r="AM189">
            <v>63986.55</v>
          </cell>
          <cell r="AN189">
            <v>0</v>
          </cell>
          <cell r="AO189">
            <v>0</v>
          </cell>
          <cell r="AP189">
            <v>-90414.18</v>
          </cell>
          <cell r="AQ189">
            <v>0</v>
          </cell>
          <cell r="AR189">
            <v>0</v>
          </cell>
          <cell r="AS189">
            <v>-133334.09</v>
          </cell>
          <cell r="AT189">
            <v>-2369.75</v>
          </cell>
          <cell r="AU189">
            <v>0</v>
          </cell>
          <cell r="AV189">
            <v>0</v>
          </cell>
          <cell r="AW189">
            <v>-297572.40999999997</v>
          </cell>
          <cell r="AX189">
            <v>0</v>
          </cell>
          <cell r="AY189">
            <v>316857.31</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-316857.31</v>
          </cell>
          <cell r="BN189">
            <v>0</v>
          </cell>
          <cell r="BO189">
            <v>-8706.86</v>
          </cell>
          <cell r="BP189">
            <v>0</v>
          </cell>
          <cell r="BQ189">
            <v>-5671877.0700000003</v>
          </cell>
          <cell r="BR189">
            <v>0</v>
          </cell>
          <cell r="BS189">
            <v>0</v>
          </cell>
          <cell r="BT189">
            <v>665.76</v>
          </cell>
          <cell r="BU189">
            <v>5011064.38</v>
          </cell>
          <cell r="BV189">
            <v>534745.71</v>
          </cell>
          <cell r="BW189">
            <v>0</v>
          </cell>
          <cell r="BX189">
            <v>0</v>
          </cell>
          <cell r="BY189">
            <v>0</v>
          </cell>
          <cell r="BZ189">
            <v>0</v>
          </cell>
          <cell r="CA189">
            <v>5546475.8499999996</v>
          </cell>
          <cell r="CB189">
            <v>-125401.22</v>
          </cell>
          <cell r="CC189">
            <v>0</v>
          </cell>
        </row>
        <row r="190">
          <cell r="B190" t="str">
            <v>PL28000</v>
          </cell>
          <cell r="C190">
            <v>0</v>
          </cell>
          <cell r="D190">
            <v>23997.599999999999</v>
          </cell>
          <cell r="E190">
            <v>4961843.04</v>
          </cell>
          <cell r="F190">
            <v>172296.45</v>
          </cell>
          <cell r="G190">
            <v>0</v>
          </cell>
          <cell r="H190">
            <v>0</v>
          </cell>
          <cell r="I190">
            <v>0</v>
          </cell>
          <cell r="J190">
            <v>1211.44</v>
          </cell>
          <cell r="K190">
            <v>1724790.41</v>
          </cell>
          <cell r="L190">
            <v>34807.449999999997</v>
          </cell>
          <cell r="M190">
            <v>30084.99</v>
          </cell>
          <cell r="N190">
            <v>108396.5</v>
          </cell>
          <cell r="O190">
            <v>534350.38</v>
          </cell>
          <cell r="P190">
            <v>790552.91</v>
          </cell>
          <cell r="Q190">
            <v>0</v>
          </cell>
          <cell r="R190">
            <v>18456.009999999998</v>
          </cell>
          <cell r="S190">
            <v>0</v>
          </cell>
          <cell r="T190">
            <v>36711.61</v>
          </cell>
          <cell r="U190">
            <v>0</v>
          </cell>
          <cell r="V190">
            <v>772.74</v>
          </cell>
          <cell r="W190">
            <v>0</v>
          </cell>
          <cell r="X190">
            <v>146498.84</v>
          </cell>
          <cell r="Y190">
            <v>59270.97</v>
          </cell>
          <cell r="Z190">
            <v>0</v>
          </cell>
          <cell r="AA190">
            <v>260849.83</v>
          </cell>
          <cell r="AB190">
            <v>61264.24</v>
          </cell>
          <cell r="AC190">
            <v>0</v>
          </cell>
          <cell r="AD190">
            <v>0</v>
          </cell>
          <cell r="AE190">
            <v>0</v>
          </cell>
          <cell r="AF190">
            <v>0</v>
          </cell>
          <cell r="AG190">
            <v>2241.34</v>
          </cell>
          <cell r="AH190">
            <v>0</v>
          </cell>
          <cell r="AI190">
            <v>0</v>
          </cell>
          <cell r="AJ190">
            <v>0</v>
          </cell>
          <cell r="AK190">
            <v>0</v>
          </cell>
          <cell r="AL190">
            <v>12155</v>
          </cell>
          <cell r="AM190">
            <v>1585418.55</v>
          </cell>
          <cell r="AN190">
            <v>9366.25</v>
          </cell>
          <cell r="AO190">
            <v>0</v>
          </cell>
          <cell r="AP190">
            <v>577015.85</v>
          </cell>
          <cell r="AQ190">
            <v>0</v>
          </cell>
          <cell r="AR190">
            <v>0</v>
          </cell>
          <cell r="AS190">
            <v>149197.45000000001</v>
          </cell>
          <cell r="AT190">
            <v>16012.64</v>
          </cell>
          <cell r="AU190">
            <v>0</v>
          </cell>
          <cell r="AV190">
            <v>0</v>
          </cell>
          <cell r="AW190">
            <v>0</v>
          </cell>
          <cell r="AX190">
            <v>0</v>
          </cell>
          <cell r="AY190">
            <v>3613774.48</v>
          </cell>
          <cell r="AZ190">
            <v>0</v>
          </cell>
          <cell r="BA190">
            <v>0</v>
          </cell>
          <cell r="BB190">
            <v>20709.14</v>
          </cell>
          <cell r="BC190">
            <v>29560.43</v>
          </cell>
          <cell r="BD190">
            <v>0</v>
          </cell>
          <cell r="BE190">
            <v>63339.9</v>
          </cell>
          <cell r="BF190">
            <v>0</v>
          </cell>
          <cell r="BG190">
            <v>0</v>
          </cell>
          <cell r="BH190">
            <v>0</v>
          </cell>
          <cell r="BI190">
            <v>0</v>
          </cell>
          <cell r="BJ190">
            <v>0</v>
          </cell>
          <cell r="BK190">
            <v>0</v>
          </cell>
          <cell r="BL190">
            <v>59012.1</v>
          </cell>
          <cell r="BM190">
            <v>17116.96</v>
          </cell>
          <cell r="BN190">
            <v>0</v>
          </cell>
          <cell r="BO190">
            <v>1091112.0900000001</v>
          </cell>
          <cell r="BP190">
            <v>0</v>
          </cell>
          <cell r="BQ190">
            <v>16212187.59</v>
          </cell>
          <cell r="BR190">
            <v>0</v>
          </cell>
          <cell r="BS190">
            <v>0</v>
          </cell>
          <cell r="BT190">
            <v>0</v>
          </cell>
          <cell r="BU190">
            <v>0</v>
          </cell>
          <cell r="BV190">
            <v>2137990.4300000002</v>
          </cell>
          <cell r="BW190">
            <v>0</v>
          </cell>
          <cell r="BX190">
            <v>0</v>
          </cell>
          <cell r="BY190">
            <v>0</v>
          </cell>
          <cell r="BZ190">
            <v>0</v>
          </cell>
          <cell r="CA190">
            <v>2137990.4300000002</v>
          </cell>
          <cell r="CB190">
            <v>18350178.02</v>
          </cell>
          <cell r="CC190">
            <v>0</v>
          </cell>
        </row>
        <row r="191">
          <cell r="B191" t="str">
            <v>PL29000</v>
          </cell>
          <cell r="C191">
            <v>0</v>
          </cell>
          <cell r="D191">
            <v>-3995202.31</v>
          </cell>
          <cell r="E191">
            <v>-15078608.119999999</v>
          </cell>
          <cell r="F191">
            <v>-16838967.780000001</v>
          </cell>
          <cell r="G191">
            <v>0</v>
          </cell>
          <cell r="H191">
            <v>0</v>
          </cell>
          <cell r="I191">
            <v>0</v>
          </cell>
          <cell r="J191">
            <v>-2278164.7799999998</v>
          </cell>
          <cell r="K191">
            <v>-16777617.690000001</v>
          </cell>
          <cell r="L191">
            <v>-443204.92</v>
          </cell>
          <cell r="M191">
            <v>-2714852.48</v>
          </cell>
          <cell r="N191">
            <v>-10046237.310000001</v>
          </cell>
          <cell r="O191">
            <v>-9140650.8300000001</v>
          </cell>
          <cell r="P191">
            <v>-22744551.079999998</v>
          </cell>
          <cell r="Q191">
            <v>0</v>
          </cell>
          <cell r="R191">
            <v>-297134.34999999998</v>
          </cell>
          <cell r="S191">
            <v>0</v>
          </cell>
          <cell r="T191">
            <v>-1382072.79</v>
          </cell>
          <cell r="U191">
            <v>0</v>
          </cell>
          <cell r="V191">
            <v>-955598.48</v>
          </cell>
          <cell r="W191">
            <v>-38417898.859999999</v>
          </cell>
          <cell r="X191">
            <v>-5226792.95</v>
          </cell>
          <cell r="Y191">
            <v>-1052657.83</v>
          </cell>
          <cell r="Z191">
            <v>0</v>
          </cell>
          <cell r="AA191">
            <v>-561999.29</v>
          </cell>
          <cell r="AB191">
            <v>-6030565.5899999999</v>
          </cell>
          <cell r="AC191">
            <v>-1474078.81</v>
          </cell>
          <cell r="AD191">
            <v>-622669.4</v>
          </cell>
          <cell r="AE191">
            <v>-202252.5</v>
          </cell>
          <cell r="AF191">
            <v>-946027.56</v>
          </cell>
          <cell r="AG191">
            <v>-142952.34</v>
          </cell>
          <cell r="AH191">
            <v>-14967.57</v>
          </cell>
          <cell r="AI191">
            <v>0</v>
          </cell>
          <cell r="AJ191">
            <v>0</v>
          </cell>
          <cell r="AK191">
            <v>0</v>
          </cell>
          <cell r="AL191">
            <v>-1660214.35</v>
          </cell>
          <cell r="AM191">
            <v>-36385214.219999999</v>
          </cell>
          <cell r="AN191">
            <v>-248488.24</v>
          </cell>
          <cell r="AO191">
            <v>44903.7</v>
          </cell>
          <cell r="AP191">
            <v>-18585749.41</v>
          </cell>
          <cell r="AQ191">
            <v>0</v>
          </cell>
          <cell r="AR191">
            <v>-64026.559999999998</v>
          </cell>
          <cell r="AS191">
            <v>-16870326.219999999</v>
          </cell>
          <cell r="AT191">
            <v>-7331546.7300000004</v>
          </cell>
          <cell r="AU191">
            <v>-1047642.58</v>
          </cell>
          <cell r="AV191">
            <v>0</v>
          </cell>
          <cell r="AW191">
            <v>-6747782</v>
          </cell>
          <cell r="AX191">
            <v>-171259.39</v>
          </cell>
          <cell r="AY191">
            <v>15666070.75</v>
          </cell>
          <cell r="AZ191">
            <v>-1885573.77</v>
          </cell>
          <cell r="BA191">
            <v>-8520.35</v>
          </cell>
          <cell r="BB191">
            <v>-1170064.6299999999</v>
          </cell>
          <cell r="BC191">
            <v>-586909.88</v>
          </cell>
          <cell r="BD191">
            <v>-45779.12</v>
          </cell>
          <cell r="BE191">
            <v>-1751558.85</v>
          </cell>
          <cell r="BF191">
            <v>-490664.92</v>
          </cell>
          <cell r="BG191">
            <v>-269522.99</v>
          </cell>
          <cell r="BH191">
            <v>-22548</v>
          </cell>
          <cell r="BI191">
            <v>-714261.71</v>
          </cell>
          <cell r="BJ191">
            <v>0</v>
          </cell>
          <cell r="BK191">
            <v>-5208.8500000000004</v>
          </cell>
          <cell r="BL191">
            <v>-1800244.68</v>
          </cell>
          <cell r="BM191">
            <v>-607655.93999999994</v>
          </cell>
          <cell r="BN191">
            <v>-53808.6</v>
          </cell>
          <cell r="BO191">
            <v>-19645774.260000002</v>
          </cell>
          <cell r="BP191">
            <v>0</v>
          </cell>
          <cell r="BQ191">
            <v>-259845097.41999999</v>
          </cell>
          <cell r="BR191">
            <v>0</v>
          </cell>
          <cell r="BS191">
            <v>0</v>
          </cell>
          <cell r="BT191">
            <v>30754631.91</v>
          </cell>
          <cell r="BU191">
            <v>74552872.290000007</v>
          </cell>
          <cell r="BV191">
            <v>9252863.8000000007</v>
          </cell>
          <cell r="BW191">
            <v>510000</v>
          </cell>
          <cell r="BX191">
            <v>-1324000</v>
          </cell>
          <cell r="BY191">
            <v>0</v>
          </cell>
          <cell r="BZ191">
            <v>0</v>
          </cell>
          <cell r="CA191">
            <v>113746368</v>
          </cell>
          <cell r="CB191">
            <v>-146098729.41999999</v>
          </cell>
          <cell r="CC191">
            <v>0</v>
          </cell>
        </row>
        <row r="192">
          <cell r="B192" t="str">
            <v>PL29100</v>
          </cell>
          <cell r="C192">
            <v>0</v>
          </cell>
          <cell r="D192">
            <v>-976.3</v>
          </cell>
          <cell r="E192">
            <v>-57959.02</v>
          </cell>
          <cell r="F192">
            <v>-55743.61</v>
          </cell>
          <cell r="G192">
            <v>0</v>
          </cell>
          <cell r="H192">
            <v>0</v>
          </cell>
          <cell r="I192">
            <v>0</v>
          </cell>
          <cell r="J192">
            <v>-462.55</v>
          </cell>
          <cell r="K192">
            <v>-123761.36</v>
          </cell>
          <cell r="L192">
            <v>-21676.41</v>
          </cell>
          <cell r="M192">
            <v>-6891.32</v>
          </cell>
          <cell r="N192">
            <v>-28688.2</v>
          </cell>
          <cell r="O192">
            <v>-21216.43</v>
          </cell>
          <cell r="P192">
            <v>-56803.02</v>
          </cell>
          <cell r="Q192">
            <v>0</v>
          </cell>
          <cell r="R192">
            <v>0</v>
          </cell>
          <cell r="S192">
            <v>0</v>
          </cell>
          <cell r="T192">
            <v>-3625.7</v>
          </cell>
          <cell r="U192">
            <v>0</v>
          </cell>
          <cell r="V192">
            <v>-4351.18</v>
          </cell>
          <cell r="W192">
            <v>0</v>
          </cell>
          <cell r="X192">
            <v>-15323.8</v>
          </cell>
          <cell r="Y192">
            <v>-10877.65</v>
          </cell>
          <cell r="Z192">
            <v>0</v>
          </cell>
          <cell r="AA192">
            <v>0</v>
          </cell>
          <cell r="AB192">
            <v>-176195.07</v>
          </cell>
          <cell r="AC192">
            <v>-647371.71</v>
          </cell>
          <cell r="AD192">
            <v>-14284.66</v>
          </cell>
          <cell r="AE192">
            <v>0</v>
          </cell>
          <cell r="AF192">
            <v>-5492</v>
          </cell>
          <cell r="AG192">
            <v>-7587.34</v>
          </cell>
          <cell r="AH192">
            <v>-458.15</v>
          </cell>
          <cell r="AI192">
            <v>0</v>
          </cell>
          <cell r="AJ192">
            <v>0</v>
          </cell>
          <cell r="AK192">
            <v>0</v>
          </cell>
          <cell r="AL192">
            <v>0</v>
          </cell>
          <cell r="AM192">
            <v>-849793.52</v>
          </cell>
          <cell r="AN192">
            <v>0</v>
          </cell>
          <cell r="AO192">
            <v>0</v>
          </cell>
          <cell r="AP192">
            <v>-1085716.96</v>
          </cell>
          <cell r="AQ192">
            <v>0</v>
          </cell>
          <cell r="AR192">
            <v>-38165</v>
          </cell>
          <cell r="AS192">
            <v>-5259383.28</v>
          </cell>
          <cell r="AT192">
            <v>-1130.02</v>
          </cell>
          <cell r="AU192">
            <v>0</v>
          </cell>
          <cell r="AV192">
            <v>0</v>
          </cell>
          <cell r="AW192">
            <v>0</v>
          </cell>
          <cell r="AX192">
            <v>0</v>
          </cell>
          <cell r="AY192">
            <v>4449440.95</v>
          </cell>
          <cell r="AZ192">
            <v>-614.29999999999995</v>
          </cell>
          <cell r="BA192">
            <v>-996.12</v>
          </cell>
          <cell r="BB192">
            <v>-34050.58</v>
          </cell>
          <cell r="BC192">
            <v>-4770.25</v>
          </cell>
          <cell r="BD192">
            <v>-189.05</v>
          </cell>
          <cell r="BE192">
            <v>-4210.22</v>
          </cell>
          <cell r="BF192">
            <v>-9110.86</v>
          </cell>
          <cell r="BG192">
            <v>-765.28</v>
          </cell>
          <cell r="BH192">
            <v>0</v>
          </cell>
          <cell r="BI192">
            <v>-22311.3</v>
          </cell>
          <cell r="BJ192">
            <v>0</v>
          </cell>
          <cell r="BK192">
            <v>0</v>
          </cell>
          <cell r="BL192">
            <v>-6811.34</v>
          </cell>
          <cell r="BM192">
            <v>-251.26</v>
          </cell>
          <cell r="BN192">
            <v>0</v>
          </cell>
          <cell r="BO192">
            <v>-189932.93</v>
          </cell>
          <cell r="BP192">
            <v>0</v>
          </cell>
          <cell r="BQ192">
            <v>-4318506.8</v>
          </cell>
          <cell r="BR192">
            <v>0</v>
          </cell>
          <cell r="BS192">
            <v>0</v>
          </cell>
          <cell r="BT192">
            <v>1129115.51</v>
          </cell>
          <cell r="BU192">
            <v>0</v>
          </cell>
          <cell r="BV192">
            <v>748336.98</v>
          </cell>
          <cell r="BW192">
            <v>0</v>
          </cell>
          <cell r="BX192">
            <v>-1324000</v>
          </cell>
          <cell r="BY192">
            <v>0</v>
          </cell>
          <cell r="BZ192">
            <v>0</v>
          </cell>
          <cell r="CA192">
            <v>553452.49</v>
          </cell>
          <cell r="CB192">
            <v>-3765054.31</v>
          </cell>
          <cell r="CC192">
            <v>0</v>
          </cell>
        </row>
        <row r="193">
          <cell r="B193" t="str">
            <v>PL29200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-811958.26</v>
          </cell>
          <cell r="AD193">
            <v>0</v>
          </cell>
          <cell r="AE193">
            <v>-202252.5</v>
          </cell>
          <cell r="AF193">
            <v>0</v>
          </cell>
          <cell r="AG193">
            <v>0</v>
          </cell>
          <cell r="AH193">
            <v>0</v>
          </cell>
          <cell r="AI193">
            <v>0</v>
          </cell>
          <cell r="AJ193">
            <v>0</v>
          </cell>
          <cell r="AK193">
            <v>0</v>
          </cell>
          <cell r="AL193">
            <v>0</v>
          </cell>
          <cell r="AM193">
            <v>-4411.93</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-1018622.69</v>
          </cell>
          <cell r="BR193">
            <v>0</v>
          </cell>
          <cell r="BS193">
            <v>0</v>
          </cell>
          <cell r="BT193">
            <v>0</v>
          </cell>
          <cell r="BU193">
            <v>0</v>
          </cell>
          <cell r="BV193">
            <v>28591.68</v>
          </cell>
          <cell r="BW193">
            <v>0</v>
          </cell>
          <cell r="BX193">
            <v>0</v>
          </cell>
          <cell r="BY193">
            <v>0</v>
          </cell>
          <cell r="BZ193">
            <v>0</v>
          </cell>
          <cell r="CA193">
            <v>28591.68</v>
          </cell>
          <cell r="CB193">
            <v>-990031.01</v>
          </cell>
          <cell r="CC193">
            <v>0</v>
          </cell>
        </row>
        <row r="194">
          <cell r="B194" t="str">
            <v>PL29210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-7205.71</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-1424333.32</v>
          </cell>
          <cell r="BP194">
            <v>0</v>
          </cell>
          <cell r="BQ194">
            <v>-1431539.03</v>
          </cell>
          <cell r="BR194">
            <v>0</v>
          </cell>
          <cell r="BS194">
            <v>0</v>
          </cell>
          <cell r="BT194">
            <v>0</v>
          </cell>
          <cell r="BU194">
            <v>0</v>
          </cell>
          <cell r="BV194">
            <v>0</v>
          </cell>
          <cell r="BW194">
            <v>0</v>
          </cell>
          <cell r="BX194">
            <v>0</v>
          </cell>
          <cell r="BY194">
            <v>0</v>
          </cell>
          <cell r="BZ194">
            <v>0</v>
          </cell>
          <cell r="CA194">
            <v>0</v>
          </cell>
          <cell r="CB194">
            <v>-1431539.03</v>
          </cell>
          <cell r="CC194">
            <v>0</v>
          </cell>
        </row>
        <row r="195">
          <cell r="B195" t="str">
            <v>PL29220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v>
          </cell>
          <cell r="BU195">
            <v>0</v>
          </cell>
          <cell r="BV195">
            <v>0</v>
          </cell>
          <cell r="BW195">
            <v>0</v>
          </cell>
          <cell r="BX195">
            <v>0</v>
          </cell>
          <cell r="BY195">
            <v>0</v>
          </cell>
          <cell r="BZ195">
            <v>0</v>
          </cell>
          <cell r="CA195">
            <v>0</v>
          </cell>
          <cell r="CB195">
            <v>0</v>
          </cell>
          <cell r="CC195">
            <v>0</v>
          </cell>
        </row>
        <row r="196">
          <cell r="B196" t="str">
            <v>PL29300</v>
          </cell>
          <cell r="C196">
            <v>0</v>
          </cell>
          <cell r="D196">
            <v>7679847</v>
          </cell>
          <cell r="E196">
            <v>-613797.06999999995</v>
          </cell>
          <cell r="F196">
            <v>-127675.18</v>
          </cell>
          <cell r="G196">
            <v>0</v>
          </cell>
          <cell r="H196">
            <v>0</v>
          </cell>
          <cell r="I196">
            <v>0</v>
          </cell>
          <cell r="J196">
            <v>-30727.69</v>
          </cell>
          <cell r="K196">
            <v>-847061.43</v>
          </cell>
          <cell r="L196">
            <v>-30.93</v>
          </cell>
          <cell r="M196">
            <v>-44853.19</v>
          </cell>
          <cell r="N196">
            <v>-255320.26</v>
          </cell>
          <cell r="O196">
            <v>-272714.82</v>
          </cell>
          <cell r="P196">
            <v>-1381908.24</v>
          </cell>
          <cell r="Q196">
            <v>0</v>
          </cell>
          <cell r="R196">
            <v>0</v>
          </cell>
          <cell r="S196">
            <v>0</v>
          </cell>
          <cell r="T196">
            <v>-160975.59</v>
          </cell>
          <cell r="U196">
            <v>0</v>
          </cell>
          <cell r="V196">
            <v>-73090.899999999994</v>
          </cell>
          <cell r="W196">
            <v>0</v>
          </cell>
          <cell r="X196">
            <v>-152528.29</v>
          </cell>
          <cell r="Y196">
            <v>-68990.179999999993</v>
          </cell>
          <cell r="Z196">
            <v>0</v>
          </cell>
          <cell r="AA196">
            <v>-600000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-267540.81</v>
          </cell>
          <cell r="AQ196">
            <v>0</v>
          </cell>
          <cell r="AR196">
            <v>0</v>
          </cell>
          <cell r="AS196">
            <v>-66541</v>
          </cell>
          <cell r="AT196">
            <v>-292902.31</v>
          </cell>
          <cell r="AU196">
            <v>0</v>
          </cell>
          <cell r="AV196">
            <v>0</v>
          </cell>
          <cell r="AW196">
            <v>-42625.279999999999</v>
          </cell>
          <cell r="AX196">
            <v>0</v>
          </cell>
          <cell r="AY196">
            <v>113622.38</v>
          </cell>
          <cell r="AZ196">
            <v>-158400.26999999999</v>
          </cell>
          <cell r="BA196">
            <v>0</v>
          </cell>
          <cell r="BB196">
            <v>-210</v>
          </cell>
          <cell r="BC196">
            <v>-3806.34</v>
          </cell>
          <cell r="BD196">
            <v>0</v>
          </cell>
          <cell r="BE196">
            <v>0</v>
          </cell>
          <cell r="BF196">
            <v>-990</v>
          </cell>
          <cell r="BG196">
            <v>-10746.57</v>
          </cell>
          <cell r="BH196">
            <v>0</v>
          </cell>
          <cell r="BI196">
            <v>-17546.400000000001</v>
          </cell>
          <cell r="BJ196">
            <v>0</v>
          </cell>
          <cell r="BK196">
            <v>0</v>
          </cell>
          <cell r="BL196">
            <v>0</v>
          </cell>
          <cell r="BM196">
            <v>0</v>
          </cell>
          <cell r="BN196">
            <v>-8787.6</v>
          </cell>
          <cell r="BO196">
            <v>-47069.599999999999</v>
          </cell>
          <cell r="BP196">
            <v>0</v>
          </cell>
          <cell r="BQ196">
            <v>2246629.4300000002</v>
          </cell>
          <cell r="BR196">
            <v>0</v>
          </cell>
          <cell r="BS196">
            <v>0</v>
          </cell>
          <cell r="BT196">
            <v>369746</v>
          </cell>
          <cell r="BU196">
            <v>0</v>
          </cell>
          <cell r="BV196">
            <v>23830.34</v>
          </cell>
          <cell r="BW196">
            <v>0</v>
          </cell>
          <cell r="BX196">
            <v>0</v>
          </cell>
          <cell r="BY196">
            <v>0</v>
          </cell>
          <cell r="BZ196">
            <v>0</v>
          </cell>
          <cell r="CA196">
            <v>393576.34</v>
          </cell>
          <cell r="CB196">
            <v>2640205.77</v>
          </cell>
          <cell r="CC196">
            <v>0</v>
          </cell>
        </row>
        <row r="197">
          <cell r="B197" t="str">
            <v>PL29400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row>
        <row r="198">
          <cell r="B198" t="str">
            <v>PL29500</v>
          </cell>
          <cell r="C198">
            <v>0</v>
          </cell>
          <cell r="D198">
            <v>0</v>
          </cell>
          <cell r="E198">
            <v>-612484.35</v>
          </cell>
          <cell r="F198">
            <v>-65852.81</v>
          </cell>
          <cell r="G198">
            <v>0</v>
          </cell>
          <cell r="H198">
            <v>0</v>
          </cell>
          <cell r="I198">
            <v>0</v>
          </cell>
          <cell r="J198">
            <v>-247.81</v>
          </cell>
          <cell r="K198">
            <v>-1595544.59</v>
          </cell>
          <cell r="L198">
            <v>0</v>
          </cell>
          <cell r="M198">
            <v>-83722.22</v>
          </cell>
          <cell r="N198">
            <v>-277421.45</v>
          </cell>
          <cell r="O198">
            <v>-337533.25</v>
          </cell>
          <cell r="P198">
            <v>-490849.9</v>
          </cell>
          <cell r="Q198">
            <v>0</v>
          </cell>
          <cell r="R198">
            <v>0</v>
          </cell>
          <cell r="S198">
            <v>0</v>
          </cell>
          <cell r="T198">
            <v>-35913.120000000003</v>
          </cell>
          <cell r="U198">
            <v>0</v>
          </cell>
          <cell r="V198">
            <v>-24585.56</v>
          </cell>
          <cell r="W198">
            <v>0</v>
          </cell>
          <cell r="X198">
            <v>-195865.36</v>
          </cell>
          <cell r="Y198">
            <v>-87702.720000000001</v>
          </cell>
          <cell r="Z198">
            <v>0</v>
          </cell>
          <cell r="AA198">
            <v>0</v>
          </cell>
          <cell r="AB198">
            <v>0</v>
          </cell>
          <cell r="AC198">
            <v>0</v>
          </cell>
          <cell r="AD198">
            <v>0</v>
          </cell>
          <cell r="AE198">
            <v>0</v>
          </cell>
          <cell r="AF198">
            <v>-2100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0</v>
          </cell>
          <cell r="BK198">
            <v>0</v>
          </cell>
          <cell r="BL198">
            <v>0</v>
          </cell>
          <cell r="BM198">
            <v>0</v>
          </cell>
          <cell r="BN198">
            <v>0</v>
          </cell>
          <cell r="BO198">
            <v>0</v>
          </cell>
          <cell r="BP198">
            <v>0</v>
          </cell>
          <cell r="BQ198">
            <v>-3809823.14</v>
          </cell>
          <cell r="BR198">
            <v>0</v>
          </cell>
          <cell r="BS198">
            <v>0</v>
          </cell>
          <cell r="BT198">
            <v>0</v>
          </cell>
          <cell r="BU198">
            <v>0</v>
          </cell>
          <cell r="BV198">
            <v>14573.72</v>
          </cell>
          <cell r="BW198">
            <v>0</v>
          </cell>
          <cell r="BX198">
            <v>0</v>
          </cell>
          <cell r="BY198">
            <v>0</v>
          </cell>
          <cell r="BZ198">
            <v>0</v>
          </cell>
          <cell r="CA198">
            <v>14573.72</v>
          </cell>
          <cell r="CB198">
            <v>-3795249.42</v>
          </cell>
          <cell r="CC198">
            <v>0</v>
          </cell>
        </row>
        <row r="199">
          <cell r="B199" t="str">
            <v>PL29600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row>
        <row r="200">
          <cell r="B200" t="str">
            <v>PL29610</v>
          </cell>
          <cell r="C200">
            <v>0</v>
          </cell>
          <cell r="D200">
            <v>-66868.710000000006</v>
          </cell>
          <cell r="E200">
            <v>-245946.54</v>
          </cell>
          <cell r="F200">
            <v>-196425.19</v>
          </cell>
          <cell r="G200">
            <v>0</v>
          </cell>
          <cell r="H200">
            <v>0</v>
          </cell>
          <cell r="I200">
            <v>0</v>
          </cell>
          <cell r="J200">
            <v>-24362.53</v>
          </cell>
          <cell r="K200">
            <v>-964258.83</v>
          </cell>
          <cell r="L200">
            <v>0</v>
          </cell>
          <cell r="M200">
            <v>-37411.050000000003</v>
          </cell>
          <cell r="N200">
            <v>-41048.910000000003</v>
          </cell>
          <cell r="O200">
            <v>-226161.27</v>
          </cell>
          <cell r="P200">
            <v>-202623.53</v>
          </cell>
          <cell r="Q200">
            <v>0</v>
          </cell>
          <cell r="R200">
            <v>0</v>
          </cell>
          <cell r="S200">
            <v>0</v>
          </cell>
          <cell r="T200">
            <v>-16058.97</v>
          </cell>
          <cell r="U200">
            <v>0</v>
          </cell>
          <cell r="V200">
            <v>0</v>
          </cell>
          <cell r="W200">
            <v>0</v>
          </cell>
          <cell r="X200">
            <v>-167587.56</v>
          </cell>
          <cell r="Y200">
            <v>-91911.02</v>
          </cell>
          <cell r="Z200">
            <v>0</v>
          </cell>
          <cell r="AA200">
            <v>0</v>
          </cell>
          <cell r="AB200">
            <v>-497570.13</v>
          </cell>
          <cell r="AC200">
            <v>-14748.84</v>
          </cell>
          <cell r="AD200">
            <v>-49152.37</v>
          </cell>
          <cell r="AE200">
            <v>0</v>
          </cell>
          <cell r="AF200">
            <v>-50916.45</v>
          </cell>
          <cell r="AG200">
            <v>-19904.900000000001</v>
          </cell>
          <cell r="AH200">
            <v>-1484</v>
          </cell>
          <cell r="AI200">
            <v>0</v>
          </cell>
          <cell r="AJ200">
            <v>0</v>
          </cell>
          <cell r="AK200">
            <v>0</v>
          </cell>
          <cell r="AL200">
            <v>-53718.559999999998</v>
          </cell>
          <cell r="AM200">
            <v>-2784593.15</v>
          </cell>
          <cell r="AN200">
            <v>-29320.17</v>
          </cell>
          <cell r="AO200">
            <v>0</v>
          </cell>
          <cell r="AP200">
            <v>-240048.45</v>
          </cell>
          <cell r="AQ200">
            <v>0</v>
          </cell>
          <cell r="AR200">
            <v>0</v>
          </cell>
          <cell r="AS200">
            <v>-83.01</v>
          </cell>
          <cell r="AT200">
            <v>-9706.1</v>
          </cell>
          <cell r="AU200">
            <v>-15867.89</v>
          </cell>
          <cell r="AV200">
            <v>0</v>
          </cell>
          <cell r="AW200">
            <v>-72128.05</v>
          </cell>
          <cell r="AX200">
            <v>0</v>
          </cell>
          <cell r="AY200">
            <v>0</v>
          </cell>
          <cell r="AZ200">
            <v>-59871.03</v>
          </cell>
          <cell r="BA200">
            <v>-7354.42</v>
          </cell>
          <cell r="BB200">
            <v>-56436.67</v>
          </cell>
          <cell r="BC200">
            <v>-26280.880000000001</v>
          </cell>
          <cell r="BD200">
            <v>-43844.22</v>
          </cell>
          <cell r="BE200">
            <v>-78541.09</v>
          </cell>
          <cell r="BF200">
            <v>-30054.62</v>
          </cell>
          <cell r="BG200">
            <v>-27634.23</v>
          </cell>
          <cell r="BH200">
            <v>0</v>
          </cell>
          <cell r="BI200">
            <v>-73235.5</v>
          </cell>
          <cell r="BJ200">
            <v>0</v>
          </cell>
          <cell r="BK200">
            <v>-4371.51</v>
          </cell>
          <cell r="BL200">
            <v>-84272.49</v>
          </cell>
          <cell r="BM200">
            <v>0</v>
          </cell>
          <cell r="BN200">
            <v>0</v>
          </cell>
          <cell r="BO200">
            <v>0</v>
          </cell>
          <cell r="BP200">
            <v>0</v>
          </cell>
          <cell r="BQ200">
            <v>-6611802.8399999999</v>
          </cell>
          <cell r="BR200">
            <v>0</v>
          </cell>
          <cell r="BS200">
            <v>0</v>
          </cell>
          <cell r="BT200">
            <v>0</v>
          </cell>
          <cell r="BU200">
            <v>0</v>
          </cell>
          <cell r="BV200">
            <v>14475.79</v>
          </cell>
          <cell r="BW200">
            <v>0</v>
          </cell>
          <cell r="BX200">
            <v>0</v>
          </cell>
          <cell r="BY200">
            <v>0</v>
          </cell>
          <cell r="BZ200">
            <v>0</v>
          </cell>
          <cell r="CA200">
            <v>14475.79</v>
          </cell>
          <cell r="CB200">
            <v>-6597327.0499999998</v>
          </cell>
          <cell r="CC200">
            <v>0</v>
          </cell>
        </row>
        <row r="201">
          <cell r="B201" t="str">
            <v>PL29700</v>
          </cell>
          <cell r="C201">
            <v>0</v>
          </cell>
          <cell r="D201">
            <v>-613075.24</v>
          </cell>
          <cell r="E201">
            <v>-1212235.77</v>
          </cell>
          <cell r="F201">
            <v>-1020956.77</v>
          </cell>
          <cell r="G201">
            <v>0</v>
          </cell>
          <cell r="H201">
            <v>0</v>
          </cell>
          <cell r="I201">
            <v>0</v>
          </cell>
          <cell r="J201">
            <v>-155184.38</v>
          </cell>
          <cell r="K201">
            <v>-1661941.95</v>
          </cell>
          <cell r="L201">
            <v>-170630.55</v>
          </cell>
          <cell r="M201">
            <v>-129172.99</v>
          </cell>
          <cell r="N201">
            <v>-365133.89</v>
          </cell>
          <cell r="O201">
            <v>-592847.31999999995</v>
          </cell>
          <cell r="P201">
            <v>-793193.7</v>
          </cell>
          <cell r="Q201">
            <v>0</v>
          </cell>
          <cell r="R201">
            <v>-12942.29</v>
          </cell>
          <cell r="S201">
            <v>0</v>
          </cell>
          <cell r="T201">
            <v>-50564.92</v>
          </cell>
          <cell r="U201">
            <v>0</v>
          </cell>
          <cell r="V201">
            <v>-161041.41</v>
          </cell>
          <cell r="W201">
            <v>0</v>
          </cell>
          <cell r="X201">
            <v>-261321.86</v>
          </cell>
          <cell r="Y201">
            <v>-171394.34</v>
          </cell>
          <cell r="Z201">
            <v>0</v>
          </cell>
          <cell r="AA201">
            <v>0</v>
          </cell>
          <cell r="AB201">
            <v>-835809.12</v>
          </cell>
          <cell r="AC201">
            <v>0</v>
          </cell>
          <cell r="AD201">
            <v>-85088.98</v>
          </cell>
          <cell r="AE201">
            <v>0</v>
          </cell>
          <cell r="AF201">
            <v>-111978.1</v>
          </cell>
          <cell r="AG201">
            <v>-14757.16</v>
          </cell>
          <cell r="AH201">
            <v>-1803.75</v>
          </cell>
          <cell r="AI201">
            <v>0</v>
          </cell>
          <cell r="AJ201">
            <v>0</v>
          </cell>
          <cell r="AK201">
            <v>0</v>
          </cell>
          <cell r="AL201">
            <v>-1793.62</v>
          </cell>
          <cell r="AM201">
            <v>-3901097.23</v>
          </cell>
          <cell r="AN201">
            <v>-72728.72</v>
          </cell>
          <cell r="AO201">
            <v>0</v>
          </cell>
          <cell r="AP201">
            <v>-3004554.36</v>
          </cell>
          <cell r="AQ201">
            <v>0</v>
          </cell>
          <cell r="AR201">
            <v>-3072</v>
          </cell>
          <cell r="AS201">
            <v>-539453.81999999995</v>
          </cell>
          <cell r="AT201">
            <v>-3787267.67</v>
          </cell>
          <cell r="AU201">
            <v>-43439.32</v>
          </cell>
          <cell r="AV201">
            <v>0</v>
          </cell>
          <cell r="AW201">
            <v>-1085924.29</v>
          </cell>
          <cell r="AX201">
            <v>0</v>
          </cell>
          <cell r="AY201">
            <v>0</v>
          </cell>
          <cell r="AZ201">
            <v>-277991.21000000002</v>
          </cell>
          <cell r="BA201">
            <v>-169.81</v>
          </cell>
          <cell r="BB201">
            <v>-32767.74</v>
          </cell>
          <cell r="BC201">
            <v>-3511.99</v>
          </cell>
          <cell r="BD201">
            <v>-1745.85</v>
          </cell>
          <cell r="BE201">
            <v>-3272.19</v>
          </cell>
          <cell r="BF201">
            <v>-144342.39999999999</v>
          </cell>
          <cell r="BG201">
            <v>-35378.879999999997</v>
          </cell>
          <cell r="BH201">
            <v>0</v>
          </cell>
          <cell r="BI201">
            <v>-79627.73</v>
          </cell>
          <cell r="BJ201">
            <v>0</v>
          </cell>
          <cell r="BK201">
            <v>-837.34</v>
          </cell>
          <cell r="BL201">
            <v>-262886.18</v>
          </cell>
          <cell r="BM201">
            <v>-590488.68000000005</v>
          </cell>
          <cell r="BN201">
            <v>-45021</v>
          </cell>
          <cell r="BO201">
            <v>-2276151.0299999998</v>
          </cell>
          <cell r="BP201">
            <v>0</v>
          </cell>
          <cell r="BQ201">
            <v>-24614597.550000001</v>
          </cell>
          <cell r="BR201">
            <v>0</v>
          </cell>
          <cell r="BS201">
            <v>0</v>
          </cell>
          <cell r="BT201">
            <v>7925019.7000000002</v>
          </cell>
          <cell r="BU201">
            <v>123280.8</v>
          </cell>
          <cell r="BV201">
            <v>1660501.79</v>
          </cell>
          <cell r="BW201">
            <v>510000</v>
          </cell>
          <cell r="BX201">
            <v>0</v>
          </cell>
          <cell r="BY201">
            <v>0</v>
          </cell>
          <cell r="BZ201">
            <v>0</v>
          </cell>
          <cell r="CA201">
            <v>10218802.289999999</v>
          </cell>
          <cell r="CB201">
            <v>-14395795.26</v>
          </cell>
          <cell r="CC201">
            <v>0</v>
          </cell>
        </row>
        <row r="202">
          <cell r="B202" t="str">
            <v>PL29800</v>
          </cell>
          <cell r="C202">
            <v>0</v>
          </cell>
          <cell r="D202">
            <v>-180268.24</v>
          </cell>
          <cell r="E202">
            <v>-1754197.95</v>
          </cell>
          <cell r="F202">
            <v>-14057005.73</v>
          </cell>
          <cell r="G202">
            <v>0</v>
          </cell>
          <cell r="H202">
            <v>0</v>
          </cell>
          <cell r="I202">
            <v>0</v>
          </cell>
          <cell r="J202">
            <v>-2035363.67</v>
          </cell>
          <cell r="K202">
            <v>-1455410.41</v>
          </cell>
          <cell r="L202">
            <v>-129844.53</v>
          </cell>
          <cell r="M202">
            <v>-271774.17</v>
          </cell>
          <cell r="N202">
            <v>-1724683.77</v>
          </cell>
          <cell r="O202">
            <v>-870822.35</v>
          </cell>
          <cell r="P202">
            <v>-6478223.1600000001</v>
          </cell>
          <cell r="Q202">
            <v>0</v>
          </cell>
          <cell r="R202">
            <v>-183291.1</v>
          </cell>
          <cell r="S202">
            <v>0</v>
          </cell>
          <cell r="T202">
            <v>-86297.86</v>
          </cell>
          <cell r="U202">
            <v>0</v>
          </cell>
          <cell r="V202">
            <v>-297573.36</v>
          </cell>
          <cell r="W202">
            <v>0</v>
          </cell>
          <cell r="X202">
            <v>-505590.95</v>
          </cell>
          <cell r="Y202">
            <v>-66281.3</v>
          </cell>
          <cell r="Z202">
            <v>0</v>
          </cell>
          <cell r="AA202">
            <v>0</v>
          </cell>
          <cell r="AB202">
            <v>-30199.53</v>
          </cell>
          <cell r="AC202">
            <v>0</v>
          </cell>
          <cell r="AD202">
            <v>-73697.62</v>
          </cell>
          <cell r="AE202">
            <v>0</v>
          </cell>
          <cell r="AF202">
            <v>-88976.53</v>
          </cell>
          <cell r="AG202">
            <v>-36902.74</v>
          </cell>
          <cell r="AH202">
            <v>0</v>
          </cell>
          <cell r="AI202">
            <v>0</v>
          </cell>
          <cell r="AJ202">
            <v>0</v>
          </cell>
          <cell r="AK202">
            <v>0</v>
          </cell>
          <cell r="AL202">
            <v>0</v>
          </cell>
          <cell r="AM202">
            <v>0</v>
          </cell>
          <cell r="AN202">
            <v>0</v>
          </cell>
          <cell r="AO202">
            <v>0</v>
          </cell>
          <cell r="AP202">
            <v>-6226115.7400000002</v>
          </cell>
          <cell r="AQ202">
            <v>0</v>
          </cell>
          <cell r="AR202">
            <v>-17881.2</v>
          </cell>
          <cell r="AS202">
            <v>-225623.95</v>
          </cell>
          <cell r="AT202">
            <v>0</v>
          </cell>
          <cell r="AU202">
            <v>-783562.85</v>
          </cell>
          <cell r="AV202">
            <v>0</v>
          </cell>
          <cell r="AW202">
            <v>-943734.91</v>
          </cell>
          <cell r="AX202">
            <v>-171259.39</v>
          </cell>
          <cell r="AY202">
            <v>0</v>
          </cell>
          <cell r="AZ202">
            <v>-71605.66</v>
          </cell>
          <cell r="BA202">
            <v>0</v>
          </cell>
          <cell r="BB202">
            <v>-27036.16</v>
          </cell>
          <cell r="BC202">
            <v>-94006.19</v>
          </cell>
          <cell r="BD202">
            <v>0</v>
          </cell>
          <cell r="BE202">
            <v>0</v>
          </cell>
          <cell r="BF202">
            <v>-38664.47</v>
          </cell>
          <cell r="BG202">
            <v>0</v>
          </cell>
          <cell r="BH202">
            <v>0</v>
          </cell>
          <cell r="BI202">
            <v>-66740.84</v>
          </cell>
          <cell r="BJ202">
            <v>0</v>
          </cell>
          <cell r="BK202">
            <v>0</v>
          </cell>
          <cell r="BL202">
            <v>-15030.84</v>
          </cell>
          <cell r="BM202">
            <v>0</v>
          </cell>
          <cell r="BN202">
            <v>0</v>
          </cell>
          <cell r="BO202">
            <v>-12244</v>
          </cell>
          <cell r="BP202">
            <v>0</v>
          </cell>
          <cell r="BQ202">
            <v>-39019911.170000002</v>
          </cell>
          <cell r="BR202">
            <v>0</v>
          </cell>
          <cell r="BS202">
            <v>0</v>
          </cell>
          <cell r="BT202">
            <v>3283647.86</v>
          </cell>
          <cell r="BU202">
            <v>430091.28</v>
          </cell>
          <cell r="BV202">
            <v>136114.20000000001</v>
          </cell>
          <cell r="BW202">
            <v>0</v>
          </cell>
          <cell r="BX202">
            <v>0</v>
          </cell>
          <cell r="BY202">
            <v>0</v>
          </cell>
          <cell r="BZ202">
            <v>0</v>
          </cell>
          <cell r="CA202">
            <v>3849853.34</v>
          </cell>
          <cell r="CB202">
            <v>-35170057.829999998</v>
          </cell>
          <cell r="CC202">
            <v>0</v>
          </cell>
        </row>
        <row r="203">
          <cell r="B203" t="str">
            <v>PL29810</v>
          </cell>
          <cell r="C203">
            <v>0</v>
          </cell>
          <cell r="D203">
            <v>0</v>
          </cell>
          <cell r="E203">
            <v>-1328942.1000000001</v>
          </cell>
          <cell r="F203">
            <v>-12834.85</v>
          </cell>
          <cell r="G203">
            <v>0</v>
          </cell>
          <cell r="H203">
            <v>0</v>
          </cell>
          <cell r="I203">
            <v>0</v>
          </cell>
          <cell r="J203">
            <v>0</v>
          </cell>
          <cell r="K203">
            <v>-552332.26</v>
          </cell>
          <cell r="L203">
            <v>0</v>
          </cell>
          <cell r="M203">
            <v>-29054.799999999999</v>
          </cell>
          <cell r="N203">
            <v>-16942.84</v>
          </cell>
          <cell r="O203">
            <v>-80054.66</v>
          </cell>
          <cell r="P203">
            <v>-225538.55</v>
          </cell>
          <cell r="Q203">
            <v>0</v>
          </cell>
          <cell r="R203">
            <v>0</v>
          </cell>
          <cell r="S203">
            <v>0</v>
          </cell>
          <cell r="T203">
            <v>2385.3000000000002</v>
          </cell>
          <cell r="U203">
            <v>0</v>
          </cell>
          <cell r="V203">
            <v>0</v>
          </cell>
          <cell r="W203">
            <v>1472622.52</v>
          </cell>
          <cell r="X203">
            <v>-39070.89</v>
          </cell>
          <cell r="Y203">
            <v>-22294.89</v>
          </cell>
          <cell r="Z203">
            <v>0</v>
          </cell>
          <cell r="AA203">
            <v>38000.71</v>
          </cell>
          <cell r="AB203">
            <v>-1011477.69</v>
          </cell>
          <cell r="AC203">
            <v>0</v>
          </cell>
          <cell r="AD203">
            <v>-24047.08</v>
          </cell>
          <cell r="AE203">
            <v>0</v>
          </cell>
          <cell r="AF203">
            <v>-60040.53</v>
          </cell>
          <cell r="AG203">
            <v>-150</v>
          </cell>
          <cell r="AH203">
            <v>0</v>
          </cell>
          <cell r="AI203">
            <v>0</v>
          </cell>
          <cell r="AJ203">
            <v>0</v>
          </cell>
          <cell r="AK203">
            <v>0</v>
          </cell>
          <cell r="AL203">
            <v>0</v>
          </cell>
          <cell r="AM203">
            <v>0</v>
          </cell>
          <cell r="AN203">
            <v>0</v>
          </cell>
          <cell r="AO203">
            <v>44903.7</v>
          </cell>
          <cell r="AP203">
            <v>-227145.59</v>
          </cell>
          <cell r="AQ203">
            <v>0</v>
          </cell>
          <cell r="AR203">
            <v>0</v>
          </cell>
          <cell r="AS203">
            <v>0</v>
          </cell>
          <cell r="AT203">
            <v>0</v>
          </cell>
          <cell r="AU203">
            <v>0</v>
          </cell>
          <cell r="AV203">
            <v>0</v>
          </cell>
          <cell r="AW203">
            <v>-1039550.22</v>
          </cell>
          <cell r="AX203">
            <v>0</v>
          </cell>
          <cell r="AY203">
            <v>1789403.38</v>
          </cell>
          <cell r="AZ203">
            <v>-54137.09</v>
          </cell>
          <cell r="BA203">
            <v>0</v>
          </cell>
          <cell r="BB203">
            <v>0</v>
          </cell>
          <cell r="BC203">
            <v>0</v>
          </cell>
          <cell r="BD203">
            <v>0</v>
          </cell>
          <cell r="BE203">
            <v>-7367.04</v>
          </cell>
          <cell r="BF203">
            <v>0</v>
          </cell>
          <cell r="BG203">
            <v>0</v>
          </cell>
          <cell r="BH203">
            <v>0</v>
          </cell>
          <cell r="BI203">
            <v>-1710</v>
          </cell>
          <cell r="BJ203">
            <v>0</v>
          </cell>
          <cell r="BK203">
            <v>0</v>
          </cell>
          <cell r="BL203">
            <v>0</v>
          </cell>
          <cell r="BM203">
            <v>0</v>
          </cell>
          <cell r="BN203">
            <v>0</v>
          </cell>
          <cell r="BO203">
            <v>-1879930.36</v>
          </cell>
          <cell r="BP203">
            <v>0</v>
          </cell>
          <cell r="BQ203">
            <v>-3265305.83</v>
          </cell>
          <cell r="BR203">
            <v>0</v>
          </cell>
          <cell r="BS203">
            <v>0</v>
          </cell>
          <cell r="BT203">
            <v>133234.56</v>
          </cell>
          <cell r="BU203">
            <v>0</v>
          </cell>
          <cell r="BV203">
            <v>525605.48</v>
          </cell>
          <cell r="BW203">
            <v>0</v>
          </cell>
          <cell r="BX203">
            <v>0</v>
          </cell>
          <cell r="BY203">
            <v>0</v>
          </cell>
          <cell r="BZ203">
            <v>0</v>
          </cell>
          <cell r="CA203">
            <v>658840.04</v>
          </cell>
          <cell r="CB203">
            <v>-2606465.79</v>
          </cell>
          <cell r="CC203">
            <v>0</v>
          </cell>
        </row>
        <row r="204">
          <cell r="B204" t="str">
            <v>PL29820</v>
          </cell>
          <cell r="C204">
            <v>0</v>
          </cell>
          <cell r="D204">
            <v>0</v>
          </cell>
          <cell r="E204">
            <v>-2673.01</v>
          </cell>
          <cell r="F204">
            <v>-1631.72</v>
          </cell>
          <cell r="G204">
            <v>0</v>
          </cell>
          <cell r="H204">
            <v>0</v>
          </cell>
          <cell r="I204">
            <v>0</v>
          </cell>
          <cell r="J204">
            <v>-38.619999999999997</v>
          </cell>
          <cell r="K204">
            <v>-11396.24</v>
          </cell>
          <cell r="L204">
            <v>0</v>
          </cell>
          <cell r="M204">
            <v>-549.73</v>
          </cell>
          <cell r="N204">
            <v>-2795.95</v>
          </cell>
          <cell r="O204">
            <v>-3701.84</v>
          </cell>
          <cell r="P204">
            <v>-1714.04</v>
          </cell>
          <cell r="Q204">
            <v>0</v>
          </cell>
          <cell r="R204">
            <v>0</v>
          </cell>
          <cell r="S204">
            <v>0</v>
          </cell>
          <cell r="T204">
            <v>-63.3</v>
          </cell>
          <cell r="U204">
            <v>0</v>
          </cell>
          <cell r="V204">
            <v>-30.72</v>
          </cell>
          <cell r="W204">
            <v>0</v>
          </cell>
          <cell r="X204">
            <v>-2048.9</v>
          </cell>
          <cell r="Y204">
            <v>-2420.0300000000002</v>
          </cell>
          <cell r="Z204">
            <v>0</v>
          </cell>
          <cell r="AA204">
            <v>0</v>
          </cell>
          <cell r="AB204">
            <v>0</v>
          </cell>
          <cell r="AC204">
            <v>0</v>
          </cell>
          <cell r="AD204">
            <v>-96567.039999999994</v>
          </cell>
          <cell r="AE204">
            <v>0</v>
          </cell>
          <cell r="AF204">
            <v>0</v>
          </cell>
          <cell r="AG204">
            <v>0</v>
          </cell>
          <cell r="AH204">
            <v>0</v>
          </cell>
          <cell r="AI204">
            <v>0</v>
          </cell>
          <cell r="AJ204">
            <v>0</v>
          </cell>
          <cell r="AK204">
            <v>0</v>
          </cell>
          <cell r="AL204">
            <v>-1479636.36</v>
          </cell>
          <cell r="AM204">
            <v>-9403172.5899999999</v>
          </cell>
          <cell r="AN204">
            <v>-52367.199999999997</v>
          </cell>
          <cell r="AO204">
            <v>0</v>
          </cell>
          <cell r="AP204">
            <v>-517.65</v>
          </cell>
          <cell r="AQ204">
            <v>0</v>
          </cell>
          <cell r="AR204">
            <v>0</v>
          </cell>
          <cell r="AS204">
            <v>0</v>
          </cell>
          <cell r="AT204">
            <v>0</v>
          </cell>
          <cell r="AU204">
            <v>0</v>
          </cell>
          <cell r="AV204">
            <v>0</v>
          </cell>
          <cell r="AW204">
            <v>-99390.6</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0</v>
          </cell>
          <cell r="BO204">
            <v>0</v>
          </cell>
          <cell r="BP204">
            <v>0</v>
          </cell>
          <cell r="BQ204">
            <v>-11160715.539999999</v>
          </cell>
          <cell r="BR204">
            <v>0</v>
          </cell>
          <cell r="BS204">
            <v>0</v>
          </cell>
          <cell r="BT204">
            <v>99908.25</v>
          </cell>
          <cell r="BU204">
            <v>0</v>
          </cell>
          <cell r="BV204">
            <v>501651.69</v>
          </cell>
          <cell r="BW204">
            <v>0</v>
          </cell>
          <cell r="BX204">
            <v>0</v>
          </cell>
          <cell r="BY204">
            <v>0</v>
          </cell>
          <cell r="BZ204">
            <v>0</v>
          </cell>
          <cell r="CA204">
            <v>601559.93999999994</v>
          </cell>
          <cell r="CB204">
            <v>-10559155.6</v>
          </cell>
          <cell r="CC204">
            <v>0</v>
          </cell>
        </row>
        <row r="205">
          <cell r="B205" t="str">
            <v>PL29830</v>
          </cell>
          <cell r="C205">
            <v>0</v>
          </cell>
          <cell r="D205">
            <v>0</v>
          </cell>
          <cell r="E205">
            <v>-971004.8</v>
          </cell>
          <cell r="F205">
            <v>-173843.97</v>
          </cell>
          <cell r="G205">
            <v>0</v>
          </cell>
          <cell r="H205">
            <v>0</v>
          </cell>
          <cell r="I205">
            <v>0</v>
          </cell>
          <cell r="J205">
            <v>-3953.39</v>
          </cell>
          <cell r="K205">
            <v>-1409304.02</v>
          </cell>
          <cell r="L205">
            <v>0</v>
          </cell>
          <cell r="M205">
            <v>-17884.38</v>
          </cell>
          <cell r="N205">
            <v>-256453.33</v>
          </cell>
          <cell r="O205">
            <v>-385402.25</v>
          </cell>
          <cell r="P205">
            <v>-311630.69</v>
          </cell>
          <cell r="Q205">
            <v>0</v>
          </cell>
          <cell r="R205">
            <v>0</v>
          </cell>
          <cell r="S205">
            <v>0</v>
          </cell>
          <cell r="T205">
            <v>-30018.62</v>
          </cell>
          <cell r="U205">
            <v>0</v>
          </cell>
          <cell r="V205">
            <v>-28414.79</v>
          </cell>
          <cell r="W205">
            <v>0</v>
          </cell>
          <cell r="X205">
            <v>-166501.87</v>
          </cell>
          <cell r="Y205">
            <v>-64758.19</v>
          </cell>
          <cell r="Z205">
            <v>0</v>
          </cell>
          <cell r="AA205">
            <v>0</v>
          </cell>
          <cell r="AB205">
            <v>0</v>
          </cell>
          <cell r="AC205">
            <v>0</v>
          </cell>
          <cell r="AD205">
            <v>0</v>
          </cell>
          <cell r="AE205">
            <v>0</v>
          </cell>
          <cell r="AF205">
            <v>-65725.91</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0</v>
          </cell>
          <cell r="BK205">
            <v>0</v>
          </cell>
          <cell r="BL205">
            <v>0</v>
          </cell>
          <cell r="BM205">
            <v>0</v>
          </cell>
          <cell r="BN205">
            <v>0</v>
          </cell>
          <cell r="BO205">
            <v>0</v>
          </cell>
          <cell r="BP205">
            <v>0</v>
          </cell>
          <cell r="BQ205">
            <v>-3884896.21</v>
          </cell>
          <cell r="BR205">
            <v>0</v>
          </cell>
          <cell r="BS205">
            <v>0</v>
          </cell>
          <cell r="BT205">
            <v>0</v>
          </cell>
          <cell r="BU205">
            <v>0</v>
          </cell>
          <cell r="BV205">
            <v>0</v>
          </cell>
          <cell r="BW205">
            <v>0</v>
          </cell>
          <cell r="BX205">
            <v>0</v>
          </cell>
          <cell r="BY205">
            <v>0</v>
          </cell>
          <cell r="BZ205">
            <v>0</v>
          </cell>
          <cell r="CA205">
            <v>0</v>
          </cell>
          <cell r="CB205">
            <v>-3884896.21</v>
          </cell>
          <cell r="CC205">
            <v>0</v>
          </cell>
        </row>
        <row r="206">
          <cell r="B206" t="str">
            <v>PL29900</v>
          </cell>
          <cell r="C206">
            <v>0</v>
          </cell>
          <cell r="D206">
            <v>1148016.8600000001</v>
          </cell>
          <cell r="E206">
            <v>-396497.96</v>
          </cell>
          <cell r="F206">
            <v>-372065.87</v>
          </cell>
          <cell r="G206">
            <v>0</v>
          </cell>
          <cell r="H206">
            <v>0</v>
          </cell>
          <cell r="I206">
            <v>0</v>
          </cell>
          <cell r="J206">
            <v>-3340.42</v>
          </cell>
          <cell r="K206">
            <v>-1110774.1299999999</v>
          </cell>
          <cell r="L206">
            <v>0</v>
          </cell>
          <cell r="M206">
            <v>-55739.86</v>
          </cell>
          <cell r="N206">
            <v>-215300.85</v>
          </cell>
          <cell r="O206">
            <v>-155213.70000000001</v>
          </cell>
          <cell r="P206">
            <v>-317094.2</v>
          </cell>
          <cell r="Q206">
            <v>0</v>
          </cell>
          <cell r="R206">
            <v>0</v>
          </cell>
          <cell r="S206">
            <v>0</v>
          </cell>
          <cell r="T206">
            <v>-22559.919999999998</v>
          </cell>
          <cell r="U206">
            <v>0</v>
          </cell>
          <cell r="V206">
            <v>-13804.42</v>
          </cell>
          <cell r="W206">
            <v>0</v>
          </cell>
          <cell r="X206">
            <v>-100378.74</v>
          </cell>
          <cell r="Y206">
            <v>-36923.440000000002</v>
          </cell>
          <cell r="Z206">
            <v>0</v>
          </cell>
          <cell r="AA206">
            <v>0</v>
          </cell>
          <cell r="AB206">
            <v>-389515</v>
          </cell>
          <cell r="AC206">
            <v>0</v>
          </cell>
          <cell r="AD206">
            <v>0</v>
          </cell>
          <cell r="AE206">
            <v>0</v>
          </cell>
          <cell r="AF206">
            <v>-62301.120000000003</v>
          </cell>
          <cell r="AG206">
            <v>-18883.2</v>
          </cell>
          <cell r="AH206">
            <v>-9588</v>
          </cell>
          <cell r="AI206">
            <v>0</v>
          </cell>
          <cell r="AJ206">
            <v>0</v>
          </cell>
          <cell r="AK206">
            <v>0</v>
          </cell>
          <cell r="AL206">
            <v>0</v>
          </cell>
          <cell r="AM206">
            <v>-726044.74</v>
          </cell>
          <cell r="AN206">
            <v>0</v>
          </cell>
          <cell r="AO206">
            <v>0</v>
          </cell>
          <cell r="AP206">
            <v>-4565037.93</v>
          </cell>
          <cell r="AQ206">
            <v>0</v>
          </cell>
          <cell r="AR206">
            <v>0</v>
          </cell>
          <cell r="AS206">
            <v>0</v>
          </cell>
          <cell r="AT206">
            <v>-2784490.73</v>
          </cell>
          <cell r="AU206">
            <v>-96804.95</v>
          </cell>
          <cell r="AV206">
            <v>0</v>
          </cell>
          <cell r="AW206">
            <v>-2958292.35</v>
          </cell>
          <cell r="AX206">
            <v>0</v>
          </cell>
          <cell r="AY206">
            <v>983988.88</v>
          </cell>
          <cell r="AZ206">
            <v>-323661.71999999997</v>
          </cell>
          <cell r="BA206">
            <v>0</v>
          </cell>
          <cell r="BB206">
            <v>-438124.85</v>
          </cell>
          <cell r="BC206">
            <v>-179778.52</v>
          </cell>
          <cell r="BD206">
            <v>0</v>
          </cell>
          <cell r="BE206">
            <v>-541277.09</v>
          </cell>
          <cell r="BF206">
            <v>-73404.61</v>
          </cell>
          <cell r="BG206">
            <v>-43743.17</v>
          </cell>
          <cell r="BH206">
            <v>-22548</v>
          </cell>
          <cell r="BI206">
            <v>-109759.97</v>
          </cell>
          <cell r="BJ206">
            <v>0</v>
          </cell>
          <cell r="BK206">
            <v>0</v>
          </cell>
          <cell r="BL206">
            <v>-533094.91</v>
          </cell>
          <cell r="BM206">
            <v>0</v>
          </cell>
          <cell r="BN206">
            <v>0</v>
          </cell>
          <cell r="BO206">
            <v>-3543567.57</v>
          </cell>
          <cell r="BP206">
            <v>0</v>
          </cell>
          <cell r="BQ206">
            <v>-18087606.199999999</v>
          </cell>
          <cell r="BR206">
            <v>0</v>
          </cell>
          <cell r="BS206">
            <v>0</v>
          </cell>
          <cell r="BT206">
            <v>11478644.109999999</v>
          </cell>
          <cell r="BU206">
            <v>0</v>
          </cell>
          <cell r="BV206">
            <v>928111.91</v>
          </cell>
          <cell r="BW206">
            <v>0</v>
          </cell>
          <cell r="BX206">
            <v>0</v>
          </cell>
          <cell r="BY206">
            <v>0</v>
          </cell>
          <cell r="BZ206">
            <v>0</v>
          </cell>
          <cell r="CA206">
            <v>12406756.02</v>
          </cell>
          <cell r="CB206">
            <v>-5680850.1799999997</v>
          </cell>
          <cell r="CC206">
            <v>0</v>
          </cell>
        </row>
        <row r="207">
          <cell r="B207" t="str">
            <v>PL30000</v>
          </cell>
          <cell r="C207">
            <v>0</v>
          </cell>
          <cell r="D207">
            <v>-557230.66</v>
          </cell>
          <cell r="E207">
            <v>-570564.29</v>
          </cell>
          <cell r="F207">
            <v>86699.29</v>
          </cell>
          <cell r="G207">
            <v>0</v>
          </cell>
          <cell r="H207">
            <v>0</v>
          </cell>
          <cell r="I207">
            <v>0</v>
          </cell>
          <cell r="J207">
            <v>2953.83</v>
          </cell>
          <cell r="K207">
            <v>-1152698.6299999999</v>
          </cell>
          <cell r="L207">
            <v>0</v>
          </cell>
          <cell r="M207">
            <v>-120177.43</v>
          </cell>
          <cell r="N207">
            <v>-300719.56</v>
          </cell>
          <cell r="O207">
            <v>-246170.33</v>
          </cell>
          <cell r="P207">
            <v>-585796.98</v>
          </cell>
          <cell r="Q207">
            <v>0</v>
          </cell>
          <cell r="R207">
            <v>0</v>
          </cell>
          <cell r="S207">
            <v>0</v>
          </cell>
          <cell r="T207">
            <v>-48943.48</v>
          </cell>
          <cell r="U207">
            <v>0</v>
          </cell>
          <cell r="V207">
            <v>-23966.52</v>
          </cell>
          <cell r="W207">
            <v>0</v>
          </cell>
          <cell r="X207">
            <v>-170455.87</v>
          </cell>
          <cell r="Y207">
            <v>-42728.04</v>
          </cell>
          <cell r="Z207">
            <v>0</v>
          </cell>
          <cell r="AA207">
            <v>0</v>
          </cell>
          <cell r="AB207">
            <v>-579044.66</v>
          </cell>
          <cell r="AC207">
            <v>0</v>
          </cell>
          <cell r="AD207">
            <v>0</v>
          </cell>
          <cell r="AE207">
            <v>0</v>
          </cell>
          <cell r="AF207">
            <v>0</v>
          </cell>
          <cell r="AG207">
            <v>-25675.919999999998</v>
          </cell>
          <cell r="AH207">
            <v>-1130.28</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-4335649.53</v>
          </cell>
          <cell r="BR207">
            <v>0</v>
          </cell>
          <cell r="BS207">
            <v>0</v>
          </cell>
          <cell r="BT207">
            <v>0</v>
          </cell>
          <cell r="BU207">
            <v>0</v>
          </cell>
          <cell r="BV207">
            <v>579044.66</v>
          </cell>
          <cell r="BW207">
            <v>0</v>
          </cell>
          <cell r="BX207">
            <v>0</v>
          </cell>
          <cell r="BY207">
            <v>0</v>
          </cell>
          <cell r="BZ207">
            <v>0</v>
          </cell>
          <cell r="CA207">
            <v>579044.66</v>
          </cell>
          <cell r="CB207">
            <v>-3756604.87</v>
          </cell>
          <cell r="CC207">
            <v>0</v>
          </cell>
        </row>
        <row r="208">
          <cell r="B208" t="str">
            <v>PL30010</v>
          </cell>
          <cell r="C208">
            <v>0</v>
          </cell>
          <cell r="D208">
            <v>-167447.31</v>
          </cell>
          <cell r="E208">
            <v>-836934.41</v>
          </cell>
          <cell r="F208">
            <v>61676.75</v>
          </cell>
          <cell r="G208">
            <v>0</v>
          </cell>
          <cell r="H208">
            <v>0</v>
          </cell>
          <cell r="I208">
            <v>0</v>
          </cell>
          <cell r="J208">
            <v>2784.58</v>
          </cell>
          <cell r="K208">
            <v>-1186972.1000000001</v>
          </cell>
          <cell r="L208">
            <v>-641.4</v>
          </cell>
          <cell r="M208">
            <v>-77981.570000000007</v>
          </cell>
          <cell r="N208">
            <v>-384832.56</v>
          </cell>
          <cell r="O208">
            <v>-353449.18</v>
          </cell>
          <cell r="P208">
            <v>-660036.46</v>
          </cell>
          <cell r="Q208">
            <v>0</v>
          </cell>
          <cell r="R208">
            <v>0</v>
          </cell>
          <cell r="S208">
            <v>0</v>
          </cell>
          <cell r="T208">
            <v>-29793.360000000001</v>
          </cell>
          <cell r="U208">
            <v>0</v>
          </cell>
          <cell r="V208">
            <v>-54294.69</v>
          </cell>
          <cell r="W208">
            <v>0</v>
          </cell>
          <cell r="X208">
            <v>-282726.01</v>
          </cell>
          <cell r="Y208">
            <v>-92038.13</v>
          </cell>
          <cell r="Z208">
            <v>0</v>
          </cell>
          <cell r="AA208">
            <v>0</v>
          </cell>
          <cell r="AB208">
            <v>-165034.94</v>
          </cell>
          <cell r="AC208">
            <v>0</v>
          </cell>
          <cell r="AD208">
            <v>0</v>
          </cell>
          <cell r="AE208">
            <v>0</v>
          </cell>
          <cell r="AF208">
            <v>0</v>
          </cell>
          <cell r="AG208">
            <v>-5639.08</v>
          </cell>
          <cell r="AH208">
            <v>-450.3</v>
          </cell>
          <cell r="AI208">
            <v>0</v>
          </cell>
          <cell r="AJ208">
            <v>0</v>
          </cell>
          <cell r="AK208">
            <v>0</v>
          </cell>
          <cell r="AL208">
            <v>-650</v>
          </cell>
          <cell r="AM208">
            <v>-7504498.9800000004</v>
          </cell>
          <cell r="AN208">
            <v>-18021.310000000001</v>
          </cell>
          <cell r="AO208">
            <v>0</v>
          </cell>
          <cell r="AP208">
            <v>-964712.63</v>
          </cell>
          <cell r="AQ208">
            <v>0</v>
          </cell>
          <cell r="AR208">
            <v>0</v>
          </cell>
          <cell r="AS208">
            <v>0</v>
          </cell>
          <cell r="AT208">
            <v>0</v>
          </cell>
          <cell r="AU208">
            <v>-18438.64</v>
          </cell>
          <cell r="AV208">
            <v>0</v>
          </cell>
          <cell r="AW208">
            <v>-149368.35</v>
          </cell>
          <cell r="AX208">
            <v>0</v>
          </cell>
          <cell r="AY208">
            <v>0</v>
          </cell>
          <cell r="AZ208">
            <v>-62297.93</v>
          </cell>
          <cell r="BA208">
            <v>0</v>
          </cell>
          <cell r="BB208">
            <v>-34212.29</v>
          </cell>
          <cell r="BC208">
            <v>-27660.240000000002</v>
          </cell>
          <cell r="BD208">
            <v>0</v>
          </cell>
          <cell r="BE208">
            <v>-61226.91</v>
          </cell>
          <cell r="BF208">
            <v>-27120.17</v>
          </cell>
          <cell r="BG208">
            <v>-4469.2299999999996</v>
          </cell>
          <cell r="BH208">
            <v>0</v>
          </cell>
          <cell r="BI208">
            <v>-24413.47</v>
          </cell>
          <cell r="BJ208">
            <v>0</v>
          </cell>
          <cell r="BK208">
            <v>0</v>
          </cell>
          <cell r="BL208">
            <v>-87619.17</v>
          </cell>
          <cell r="BM208">
            <v>0</v>
          </cell>
          <cell r="BN208">
            <v>0</v>
          </cell>
          <cell r="BO208">
            <v>-244936.6</v>
          </cell>
          <cell r="BP208">
            <v>0</v>
          </cell>
          <cell r="BQ208">
            <v>-13463456.09</v>
          </cell>
          <cell r="BR208">
            <v>0</v>
          </cell>
          <cell r="BS208">
            <v>0</v>
          </cell>
          <cell r="BT208">
            <v>185806.99</v>
          </cell>
          <cell r="BU208">
            <v>0</v>
          </cell>
          <cell r="BV208">
            <v>165034.94</v>
          </cell>
          <cell r="BW208">
            <v>0</v>
          </cell>
          <cell r="BX208">
            <v>0</v>
          </cell>
          <cell r="BY208">
            <v>0</v>
          </cell>
          <cell r="BZ208">
            <v>0</v>
          </cell>
          <cell r="CA208">
            <v>350841.93</v>
          </cell>
          <cell r="CB208">
            <v>-13112614.16</v>
          </cell>
          <cell r="CC208">
            <v>0</v>
          </cell>
        </row>
        <row r="209">
          <cell r="B209" t="str">
            <v>PL30020</v>
          </cell>
          <cell r="C209">
            <v>0</v>
          </cell>
          <cell r="D209">
            <v>-20000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0</v>
          </cell>
          <cell r="BO209">
            <v>0</v>
          </cell>
          <cell r="BP209">
            <v>0</v>
          </cell>
          <cell r="BQ209">
            <v>-20000</v>
          </cell>
          <cell r="BR209">
            <v>0</v>
          </cell>
          <cell r="BS209">
            <v>0</v>
          </cell>
          <cell r="BT209">
            <v>0</v>
          </cell>
          <cell r="BU209">
            <v>0</v>
          </cell>
          <cell r="BV209">
            <v>0</v>
          </cell>
          <cell r="BW209">
            <v>0</v>
          </cell>
          <cell r="BX209">
            <v>0</v>
          </cell>
          <cell r="BY209">
            <v>0</v>
          </cell>
          <cell r="BZ209">
            <v>0</v>
          </cell>
          <cell r="CA209">
            <v>0</v>
          </cell>
          <cell r="CB209">
            <v>-20000</v>
          </cell>
          <cell r="CC209">
            <v>0</v>
          </cell>
        </row>
        <row r="210">
          <cell r="B210" t="str">
            <v>PL30100</v>
          </cell>
          <cell r="C210">
            <v>0</v>
          </cell>
          <cell r="D210">
            <v>0</v>
          </cell>
          <cell r="E210">
            <v>-561198.39</v>
          </cell>
          <cell r="F210">
            <v>-84694.64</v>
          </cell>
          <cell r="G210">
            <v>0</v>
          </cell>
          <cell r="H210">
            <v>0</v>
          </cell>
          <cell r="I210">
            <v>0</v>
          </cell>
          <cell r="J210">
            <v>0</v>
          </cell>
          <cell r="K210">
            <v>-1335227.6399999999</v>
          </cell>
          <cell r="L210">
            <v>0</v>
          </cell>
          <cell r="M210">
            <v>-81886.070000000007</v>
          </cell>
          <cell r="N210">
            <v>-291550.77</v>
          </cell>
          <cell r="O210">
            <v>-233404.1</v>
          </cell>
          <cell r="P210">
            <v>-406974.76</v>
          </cell>
          <cell r="Q210">
            <v>0</v>
          </cell>
          <cell r="R210">
            <v>0</v>
          </cell>
          <cell r="S210">
            <v>0</v>
          </cell>
          <cell r="T210">
            <v>-32939.75</v>
          </cell>
          <cell r="U210">
            <v>0</v>
          </cell>
          <cell r="V210">
            <v>-18487.54</v>
          </cell>
          <cell r="W210">
            <v>0</v>
          </cell>
          <cell r="X210">
            <v>-142525.37</v>
          </cell>
          <cell r="Y210">
            <v>-38910.75</v>
          </cell>
          <cell r="Z210">
            <v>0</v>
          </cell>
          <cell r="AA210">
            <v>0</v>
          </cell>
          <cell r="AB210">
            <v>-1514630.13</v>
          </cell>
          <cell r="AC210">
            <v>0</v>
          </cell>
          <cell r="AD210">
            <v>-43304.78</v>
          </cell>
          <cell r="AE210">
            <v>0</v>
          </cell>
          <cell r="AF210">
            <v>-65878.58</v>
          </cell>
          <cell r="AG210">
            <v>-11673.44</v>
          </cell>
          <cell r="AH210">
            <v>-53.09</v>
          </cell>
          <cell r="AI210">
            <v>0</v>
          </cell>
          <cell r="AJ210">
            <v>0</v>
          </cell>
          <cell r="AK210">
            <v>0</v>
          </cell>
          <cell r="AL210">
            <v>0</v>
          </cell>
          <cell r="AM210">
            <v>-1665392.09</v>
          </cell>
          <cell r="AN210">
            <v>0</v>
          </cell>
          <cell r="AO210">
            <v>0</v>
          </cell>
          <cell r="AP210">
            <v>-7.97</v>
          </cell>
          <cell r="AQ210">
            <v>0</v>
          </cell>
          <cell r="AR210">
            <v>0</v>
          </cell>
          <cell r="AS210">
            <v>0</v>
          </cell>
          <cell r="AT210">
            <v>-17937.82</v>
          </cell>
          <cell r="AU210">
            <v>0</v>
          </cell>
          <cell r="AV210">
            <v>0</v>
          </cell>
          <cell r="AW210">
            <v>0</v>
          </cell>
          <cell r="AX210">
            <v>0</v>
          </cell>
          <cell r="AY210">
            <v>334036.44</v>
          </cell>
          <cell r="AZ210">
            <v>-364637.8</v>
          </cell>
          <cell r="BA210">
            <v>0</v>
          </cell>
          <cell r="BB210">
            <v>-438657.08</v>
          </cell>
          <cell r="BC210">
            <v>-162366.14000000001</v>
          </cell>
          <cell r="BD210">
            <v>0</v>
          </cell>
          <cell r="BE210">
            <v>-628376.6</v>
          </cell>
          <cell r="BF210">
            <v>-109736.82</v>
          </cell>
          <cell r="BG210">
            <v>-97810.06</v>
          </cell>
          <cell r="BH210">
            <v>0</v>
          </cell>
          <cell r="BI210">
            <v>-231995.54</v>
          </cell>
          <cell r="BJ210">
            <v>0</v>
          </cell>
          <cell r="BK210">
            <v>0</v>
          </cell>
          <cell r="BL210">
            <v>-471165.64</v>
          </cell>
          <cell r="BM210">
            <v>0</v>
          </cell>
          <cell r="BN210">
            <v>0</v>
          </cell>
          <cell r="BO210">
            <v>-8190006.9299999997</v>
          </cell>
          <cell r="BP210">
            <v>0</v>
          </cell>
          <cell r="BQ210">
            <v>-16907393.850000001</v>
          </cell>
          <cell r="BR210">
            <v>0</v>
          </cell>
          <cell r="BS210">
            <v>0</v>
          </cell>
          <cell r="BT210">
            <v>2627344.4500000002</v>
          </cell>
          <cell r="BU210">
            <v>0</v>
          </cell>
          <cell r="BV210">
            <v>3123276.3</v>
          </cell>
          <cell r="BW210">
            <v>0</v>
          </cell>
          <cell r="BX210">
            <v>0</v>
          </cell>
          <cell r="BY210">
            <v>0</v>
          </cell>
          <cell r="BZ210">
            <v>0</v>
          </cell>
          <cell r="CA210">
            <v>5750620.75</v>
          </cell>
          <cell r="CB210">
            <v>-11156773.1</v>
          </cell>
          <cell r="CC210">
            <v>0</v>
          </cell>
        </row>
        <row r="211">
          <cell r="B211" t="str">
            <v>PL30110</v>
          </cell>
          <cell r="C211">
            <v>0</v>
          </cell>
          <cell r="D211">
            <v>0</v>
          </cell>
          <cell r="E211">
            <v>-31956.07</v>
          </cell>
          <cell r="F211">
            <v>-4003.69</v>
          </cell>
          <cell r="G211">
            <v>0</v>
          </cell>
          <cell r="H211">
            <v>0</v>
          </cell>
          <cell r="I211">
            <v>0</v>
          </cell>
          <cell r="J211">
            <v>0</v>
          </cell>
          <cell r="K211">
            <v>-56083.31</v>
          </cell>
          <cell r="L211">
            <v>0</v>
          </cell>
          <cell r="M211">
            <v>-2796.46</v>
          </cell>
          <cell r="N211">
            <v>-14441.1</v>
          </cell>
          <cell r="O211">
            <v>-5203.93</v>
          </cell>
          <cell r="P211">
            <v>-26769.97</v>
          </cell>
          <cell r="Q211">
            <v>0</v>
          </cell>
          <cell r="R211">
            <v>0</v>
          </cell>
          <cell r="S211">
            <v>0</v>
          </cell>
          <cell r="T211">
            <v>-1185.54</v>
          </cell>
          <cell r="U211">
            <v>0</v>
          </cell>
          <cell r="V211">
            <v>-2977.65</v>
          </cell>
          <cell r="W211">
            <v>0</v>
          </cell>
          <cell r="X211">
            <v>-6631.11</v>
          </cell>
          <cell r="Y211">
            <v>-4306.3900000000003</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-156355.22</v>
          </cell>
          <cell r="BR211">
            <v>0</v>
          </cell>
          <cell r="BS211">
            <v>0</v>
          </cell>
          <cell r="BT211">
            <v>0</v>
          </cell>
          <cell r="BU211">
            <v>0</v>
          </cell>
          <cell r="BV211">
            <v>0</v>
          </cell>
          <cell r="BW211">
            <v>0</v>
          </cell>
          <cell r="BX211">
            <v>0</v>
          </cell>
          <cell r="BY211">
            <v>0</v>
          </cell>
          <cell r="BZ211">
            <v>0</v>
          </cell>
          <cell r="CA211">
            <v>0</v>
          </cell>
          <cell r="CB211">
            <v>-156355.22</v>
          </cell>
          <cell r="CC211">
            <v>0</v>
          </cell>
        </row>
        <row r="212">
          <cell r="B212" t="str">
            <v>PL30120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-38869.019999999997</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-74821.95</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0</v>
          </cell>
          <cell r="BO212">
            <v>0</v>
          </cell>
          <cell r="BP212">
            <v>0</v>
          </cell>
          <cell r="BQ212">
            <v>-113690.97</v>
          </cell>
          <cell r="BR212">
            <v>0</v>
          </cell>
          <cell r="BS212">
            <v>0</v>
          </cell>
          <cell r="BT212">
            <v>0</v>
          </cell>
          <cell r="BU212">
            <v>0</v>
          </cell>
          <cell r="BV212">
            <v>0</v>
          </cell>
          <cell r="BW212">
            <v>0</v>
          </cell>
          <cell r="BX212">
            <v>0</v>
          </cell>
          <cell r="BY212">
            <v>0</v>
          </cell>
          <cell r="BZ212">
            <v>0</v>
          </cell>
          <cell r="CA212">
            <v>0</v>
          </cell>
          <cell r="CB212">
            <v>-113690.97</v>
          </cell>
          <cell r="CC212">
            <v>0</v>
          </cell>
        </row>
        <row r="213">
          <cell r="B213" t="str">
            <v>PL30130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0</v>
          </cell>
          <cell r="BO213">
            <v>0</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row>
        <row r="214">
          <cell r="B214" t="str">
            <v>PL30140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0</v>
          </cell>
          <cell r="BO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C214">
            <v>0</v>
          </cell>
        </row>
        <row r="215">
          <cell r="B215" t="str">
            <v>PL30150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0</v>
          </cell>
          <cell r="BO215">
            <v>0</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row>
        <row r="216">
          <cell r="B216" t="str">
            <v>PL30200</v>
          </cell>
          <cell r="C216">
            <v>0</v>
          </cell>
          <cell r="D216">
            <v>-13646.51</v>
          </cell>
          <cell r="E216">
            <v>-508370.5</v>
          </cell>
          <cell r="F216">
            <v>-346349.9</v>
          </cell>
          <cell r="G216">
            <v>0</v>
          </cell>
          <cell r="H216">
            <v>0</v>
          </cell>
          <cell r="I216">
            <v>0</v>
          </cell>
          <cell r="J216">
            <v>-23502.52</v>
          </cell>
          <cell r="K216">
            <v>-973249.79</v>
          </cell>
          <cell r="L216">
            <v>-43445.07</v>
          </cell>
          <cell r="M216">
            <v>-82529.289999999994</v>
          </cell>
          <cell r="N216">
            <v>-262047.04</v>
          </cell>
          <cell r="O216">
            <v>-251703.72</v>
          </cell>
          <cell r="P216">
            <v>-452306.49</v>
          </cell>
          <cell r="Q216">
            <v>0</v>
          </cell>
          <cell r="R216">
            <v>0</v>
          </cell>
          <cell r="S216">
            <v>0</v>
          </cell>
          <cell r="T216">
            <v>-26264.19</v>
          </cell>
          <cell r="U216">
            <v>0</v>
          </cell>
          <cell r="V216">
            <v>-3.73</v>
          </cell>
          <cell r="W216">
            <v>-338192.93</v>
          </cell>
          <cell r="X216">
            <v>-148357</v>
          </cell>
          <cell r="Y216">
            <v>-93566.9</v>
          </cell>
          <cell r="Z216">
            <v>0</v>
          </cell>
          <cell r="AA216">
            <v>0</v>
          </cell>
          <cell r="AB216">
            <v>-327019.37</v>
          </cell>
          <cell r="AC216">
            <v>0</v>
          </cell>
          <cell r="AD216">
            <v>-4965.05</v>
          </cell>
          <cell r="AE216">
            <v>0</v>
          </cell>
          <cell r="AF216">
            <v>-29049.16</v>
          </cell>
          <cell r="AG216">
            <v>-1778.56</v>
          </cell>
          <cell r="AH216">
            <v>0</v>
          </cell>
          <cell r="AI216">
            <v>0</v>
          </cell>
          <cell r="AJ216">
            <v>0</v>
          </cell>
          <cell r="AK216">
            <v>0</v>
          </cell>
          <cell r="AL216">
            <v>-118962.21</v>
          </cell>
          <cell r="AM216">
            <v>-2406575.9700000002</v>
          </cell>
          <cell r="AN216">
            <v>-30613.15</v>
          </cell>
          <cell r="AO216">
            <v>0</v>
          </cell>
          <cell r="AP216">
            <v>-920974.15</v>
          </cell>
          <cell r="AQ216">
            <v>0</v>
          </cell>
          <cell r="AR216">
            <v>0</v>
          </cell>
          <cell r="AS216">
            <v>0</v>
          </cell>
          <cell r="AT216">
            <v>0</v>
          </cell>
          <cell r="AU216">
            <v>-26710.65</v>
          </cell>
          <cell r="AV216">
            <v>0</v>
          </cell>
          <cell r="AW216">
            <v>-200693.89</v>
          </cell>
          <cell r="AX216">
            <v>0</v>
          </cell>
          <cell r="AY216">
            <v>0</v>
          </cell>
          <cell r="AZ216">
            <v>-46570.6</v>
          </cell>
          <cell r="BA216">
            <v>0</v>
          </cell>
          <cell r="BB216">
            <v>-80315.070000000007</v>
          </cell>
          <cell r="BC216">
            <v>-42059.75</v>
          </cell>
          <cell r="BD216">
            <v>0</v>
          </cell>
          <cell r="BE216">
            <v>-91502</v>
          </cell>
          <cell r="BF216">
            <v>-39110.35</v>
          </cell>
          <cell r="BG216">
            <v>-16021.45</v>
          </cell>
          <cell r="BH216">
            <v>0</v>
          </cell>
          <cell r="BI216">
            <v>-73956.929999999993</v>
          </cell>
          <cell r="BJ216">
            <v>0</v>
          </cell>
          <cell r="BK216">
            <v>0</v>
          </cell>
          <cell r="BL216">
            <v>-87926.2</v>
          </cell>
          <cell r="BM216">
            <v>0</v>
          </cell>
          <cell r="BN216">
            <v>0</v>
          </cell>
          <cell r="BO216">
            <v>-34200</v>
          </cell>
          <cell r="BP216">
            <v>0</v>
          </cell>
          <cell r="BQ216">
            <v>-8142540.0899999999</v>
          </cell>
          <cell r="BR216">
            <v>0</v>
          </cell>
          <cell r="BS216">
            <v>0</v>
          </cell>
          <cell r="BT216">
            <v>0</v>
          </cell>
          <cell r="BU216">
            <v>0</v>
          </cell>
          <cell r="BV216">
            <v>325631.61</v>
          </cell>
          <cell r="BW216">
            <v>0</v>
          </cell>
          <cell r="BX216">
            <v>0</v>
          </cell>
          <cell r="BY216">
            <v>0</v>
          </cell>
          <cell r="BZ216">
            <v>0</v>
          </cell>
          <cell r="CA216">
            <v>325631.61</v>
          </cell>
          <cell r="CB216">
            <v>-7816908.4800000004</v>
          </cell>
          <cell r="CC216">
            <v>0</v>
          </cell>
        </row>
        <row r="217">
          <cell r="B217" t="str">
            <v>PL30300</v>
          </cell>
          <cell r="C217">
            <v>0</v>
          </cell>
          <cell r="D217">
            <v>-1672265.31</v>
          </cell>
          <cell r="E217">
            <v>-4961917.59</v>
          </cell>
          <cell r="F217">
            <v>-172296.45</v>
          </cell>
          <cell r="G217">
            <v>0</v>
          </cell>
          <cell r="H217">
            <v>0</v>
          </cell>
          <cell r="I217">
            <v>0</v>
          </cell>
          <cell r="J217">
            <v>-1211.44</v>
          </cell>
          <cell r="K217">
            <v>-1728535.66</v>
          </cell>
          <cell r="L217">
            <v>0</v>
          </cell>
          <cell r="M217">
            <v>-1626127.76</v>
          </cell>
          <cell r="N217">
            <v>-5262146.25</v>
          </cell>
          <cell r="O217">
            <v>-4956424.08</v>
          </cell>
          <cell r="P217">
            <v>-9902861.5600000005</v>
          </cell>
          <cell r="Q217">
            <v>0</v>
          </cell>
          <cell r="R217">
            <v>-100886.96</v>
          </cell>
          <cell r="S217">
            <v>0</v>
          </cell>
          <cell r="T217">
            <v>-782042.71</v>
          </cell>
          <cell r="U217">
            <v>0</v>
          </cell>
          <cell r="V217">
            <v>-243957.34</v>
          </cell>
          <cell r="W217">
            <v>-39279478.450000003</v>
          </cell>
          <cell r="X217">
            <v>-2791761.19</v>
          </cell>
          <cell r="Y217">
            <v>-59270.97</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0</v>
          </cell>
          <cell r="BK217">
            <v>0</v>
          </cell>
          <cell r="BL217">
            <v>0</v>
          </cell>
          <cell r="BM217">
            <v>0</v>
          </cell>
          <cell r="BN217">
            <v>0</v>
          </cell>
          <cell r="BO217">
            <v>0</v>
          </cell>
          <cell r="BP217">
            <v>0</v>
          </cell>
          <cell r="BQ217">
            <v>-73541183.719999999</v>
          </cell>
          <cell r="BR217">
            <v>0</v>
          </cell>
          <cell r="BS217">
            <v>0</v>
          </cell>
          <cell r="BT217">
            <v>0</v>
          </cell>
          <cell r="BU217">
            <v>73541183.719999999</v>
          </cell>
          <cell r="BV217">
            <v>0</v>
          </cell>
          <cell r="BW217">
            <v>0</v>
          </cell>
          <cell r="BX217">
            <v>0</v>
          </cell>
          <cell r="BY217">
            <v>0</v>
          </cell>
          <cell r="BZ217">
            <v>0</v>
          </cell>
          <cell r="CA217">
            <v>73541183.719999999</v>
          </cell>
          <cell r="CB217">
            <v>0</v>
          </cell>
          <cell r="CC217">
            <v>0</v>
          </cell>
        </row>
        <row r="218">
          <cell r="B218" t="str">
            <v>PL30400</v>
          </cell>
          <cell r="C218">
            <v>0</v>
          </cell>
          <cell r="D218">
            <v>-760358.43</v>
          </cell>
          <cell r="E218">
            <v>-163921.97</v>
          </cell>
          <cell r="F218">
            <v>-72928.259999999995</v>
          </cell>
          <cell r="G218">
            <v>0</v>
          </cell>
          <cell r="H218">
            <v>0</v>
          </cell>
          <cell r="I218">
            <v>0</v>
          </cell>
          <cell r="J218">
            <v>-172.88</v>
          </cell>
          <cell r="K218">
            <v>-210054.3</v>
          </cell>
          <cell r="L218">
            <v>-21831.03</v>
          </cell>
          <cell r="M218">
            <v>-11441.06</v>
          </cell>
          <cell r="N218">
            <v>-43857.03</v>
          </cell>
          <cell r="O218">
            <v>-34513.61</v>
          </cell>
          <cell r="P218">
            <v>-67984.639999999999</v>
          </cell>
          <cell r="Q218">
            <v>0</v>
          </cell>
          <cell r="R218">
            <v>0</v>
          </cell>
          <cell r="S218">
            <v>0</v>
          </cell>
          <cell r="T218">
            <v>-37029.35</v>
          </cell>
          <cell r="U218">
            <v>0</v>
          </cell>
          <cell r="V218">
            <v>-2327.5700000000002</v>
          </cell>
          <cell r="W218">
            <v>-272200</v>
          </cell>
          <cell r="X218">
            <v>-31622.44</v>
          </cell>
          <cell r="Y218">
            <v>-23403.62</v>
          </cell>
          <cell r="Z218">
            <v>0</v>
          </cell>
          <cell r="AA218">
            <v>0</v>
          </cell>
          <cell r="AB218">
            <v>0</v>
          </cell>
          <cell r="AC218">
            <v>0</v>
          </cell>
          <cell r="AD218">
            <v>-118696.31</v>
          </cell>
          <cell r="AE218">
            <v>0</v>
          </cell>
          <cell r="AF218">
            <v>-272061.58</v>
          </cell>
          <cell r="AG218">
            <v>0</v>
          </cell>
          <cell r="AH218">
            <v>0</v>
          </cell>
          <cell r="AI218">
            <v>0</v>
          </cell>
          <cell r="AJ218">
            <v>0</v>
          </cell>
          <cell r="AK218">
            <v>0</v>
          </cell>
          <cell r="AL218">
            <v>-5353.6</v>
          </cell>
          <cell r="AM218">
            <v>-344292.09</v>
          </cell>
          <cell r="AN218">
            <v>-5614.29</v>
          </cell>
          <cell r="AO218">
            <v>0</v>
          </cell>
          <cell r="AP218">
            <v>-63616.72</v>
          </cell>
          <cell r="AQ218">
            <v>0</v>
          </cell>
          <cell r="AR218">
            <v>0</v>
          </cell>
          <cell r="AS218">
            <v>-9943461.2599999998</v>
          </cell>
          <cell r="AT218">
            <v>0</v>
          </cell>
          <cell r="AU218">
            <v>0</v>
          </cell>
          <cell r="AV218">
            <v>0</v>
          </cell>
          <cell r="AW218">
            <v>0</v>
          </cell>
          <cell r="AX218">
            <v>0</v>
          </cell>
          <cell r="AY218">
            <v>7940242.75</v>
          </cell>
          <cell r="AZ218">
            <v>-178901.55</v>
          </cell>
          <cell r="BA218">
            <v>0</v>
          </cell>
          <cell r="BB218">
            <v>0</v>
          </cell>
          <cell r="BC218">
            <v>0</v>
          </cell>
          <cell r="BD218">
            <v>0</v>
          </cell>
          <cell r="BE218">
            <v>0</v>
          </cell>
          <cell r="BF218">
            <v>0</v>
          </cell>
          <cell r="BG218">
            <v>0</v>
          </cell>
          <cell r="BH218">
            <v>0</v>
          </cell>
          <cell r="BI218">
            <v>0</v>
          </cell>
          <cell r="BJ218">
            <v>0</v>
          </cell>
          <cell r="BK218">
            <v>0</v>
          </cell>
          <cell r="BL218">
            <v>0</v>
          </cell>
          <cell r="BM218">
            <v>-16916</v>
          </cell>
          <cell r="BN218">
            <v>0</v>
          </cell>
          <cell r="BO218">
            <v>-1798007.85</v>
          </cell>
          <cell r="BP218">
            <v>0</v>
          </cell>
          <cell r="BQ218">
            <v>-6560324.6900000004</v>
          </cell>
          <cell r="BR218">
            <v>0</v>
          </cell>
          <cell r="BS218">
            <v>0</v>
          </cell>
          <cell r="BT218">
            <v>2465928.04</v>
          </cell>
          <cell r="BU218">
            <v>0</v>
          </cell>
          <cell r="BV218">
            <v>427868.61</v>
          </cell>
          <cell r="BW218">
            <v>0</v>
          </cell>
          <cell r="BX218">
            <v>0</v>
          </cell>
          <cell r="BY218">
            <v>0</v>
          </cell>
          <cell r="BZ218">
            <v>0</v>
          </cell>
          <cell r="CA218">
            <v>2893796.65</v>
          </cell>
          <cell r="CB218">
            <v>-3666528.04</v>
          </cell>
          <cell r="CC218">
            <v>0</v>
          </cell>
        </row>
        <row r="219">
          <cell r="B219" t="str">
            <v>PL30410</v>
          </cell>
          <cell r="C219">
            <v>0</v>
          </cell>
          <cell r="D219">
            <v>-7090241.1600000001</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-441881.33</v>
          </cell>
          <cell r="AQ219">
            <v>0</v>
          </cell>
          <cell r="AR219">
            <v>0</v>
          </cell>
          <cell r="AS219">
            <v>0</v>
          </cell>
          <cell r="AT219">
            <v>-414112.08</v>
          </cell>
          <cell r="AU219">
            <v>0</v>
          </cell>
          <cell r="AV219">
            <v>0</v>
          </cell>
          <cell r="AW219">
            <v>0</v>
          </cell>
          <cell r="AX219">
            <v>0</v>
          </cell>
          <cell r="AY219">
            <v>55335.97</v>
          </cell>
          <cell r="AZ219">
            <v>-201716.9</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0</v>
          </cell>
          <cell r="BO219">
            <v>0</v>
          </cell>
          <cell r="BP219">
            <v>0</v>
          </cell>
          <cell r="BQ219">
            <v>-8092615.5</v>
          </cell>
          <cell r="BR219">
            <v>0</v>
          </cell>
          <cell r="BS219">
            <v>0</v>
          </cell>
          <cell r="BT219">
            <v>76267.399999999994</v>
          </cell>
          <cell r="BU219">
            <v>0</v>
          </cell>
          <cell r="BV219">
            <v>0</v>
          </cell>
          <cell r="BW219">
            <v>0</v>
          </cell>
          <cell r="BX219">
            <v>0</v>
          </cell>
          <cell r="BY219">
            <v>0</v>
          </cell>
          <cell r="BZ219">
            <v>0</v>
          </cell>
          <cell r="CA219">
            <v>76267.399999999994</v>
          </cell>
          <cell r="CB219">
            <v>-8016348.0999999996</v>
          </cell>
          <cell r="CC219">
            <v>0</v>
          </cell>
        </row>
        <row r="220">
          <cell r="B220" t="str">
            <v>PL30420</v>
          </cell>
          <cell r="C220">
            <v>0</v>
          </cell>
          <cell r="D220">
            <v>-542993.44999999995</v>
          </cell>
          <cell r="E220">
            <v>-3600</v>
          </cell>
          <cell r="F220">
            <v>-5675.43</v>
          </cell>
          <cell r="G220">
            <v>0</v>
          </cell>
          <cell r="H220">
            <v>0</v>
          </cell>
          <cell r="I220">
            <v>0</v>
          </cell>
          <cell r="J220">
            <v>0</v>
          </cell>
          <cell r="K220">
            <v>-35490</v>
          </cell>
          <cell r="L220">
            <v>0</v>
          </cell>
          <cell r="M220">
            <v>-0.08</v>
          </cell>
          <cell r="N220">
            <v>0</v>
          </cell>
          <cell r="O220">
            <v>0</v>
          </cell>
          <cell r="P220">
            <v>-55000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-82608</v>
          </cell>
          <cell r="AG220">
            <v>0</v>
          </cell>
          <cell r="AH220">
            <v>0</v>
          </cell>
          <cell r="AI220">
            <v>0</v>
          </cell>
          <cell r="AJ220">
            <v>0</v>
          </cell>
          <cell r="AK220">
            <v>0</v>
          </cell>
          <cell r="AL220">
            <v>-100</v>
          </cell>
          <cell r="AM220">
            <v>-5418112.7699999996</v>
          </cell>
          <cell r="AN220">
            <v>-34739.279999999999</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-6178319.0099999998</v>
          </cell>
          <cell r="BR220">
            <v>0</v>
          </cell>
          <cell r="BS220">
            <v>0</v>
          </cell>
          <cell r="BT220">
            <v>0</v>
          </cell>
          <cell r="BU220">
            <v>0</v>
          </cell>
          <cell r="BV220">
            <v>33240</v>
          </cell>
          <cell r="BW220">
            <v>0</v>
          </cell>
          <cell r="BX220">
            <v>0</v>
          </cell>
          <cell r="BY220">
            <v>0</v>
          </cell>
          <cell r="BZ220">
            <v>0</v>
          </cell>
          <cell r="CA220">
            <v>33240</v>
          </cell>
          <cell r="CB220">
            <v>-6145079.0099999998</v>
          </cell>
          <cell r="CC220">
            <v>0</v>
          </cell>
        </row>
        <row r="221">
          <cell r="B221" t="str">
            <v>PL30430</v>
          </cell>
          <cell r="C221">
            <v>0</v>
          </cell>
          <cell r="D221">
            <v>-1137044.8500000001</v>
          </cell>
          <cell r="E221">
            <v>-92324.31</v>
          </cell>
          <cell r="F221">
            <v>-14265.18</v>
          </cell>
          <cell r="G221">
            <v>0</v>
          </cell>
          <cell r="H221">
            <v>0</v>
          </cell>
          <cell r="I221">
            <v>0</v>
          </cell>
          <cell r="J221">
            <v>-909.29</v>
          </cell>
          <cell r="K221">
            <v>-145550.45000000001</v>
          </cell>
          <cell r="L221">
            <v>0</v>
          </cell>
          <cell r="M221">
            <v>-11820.35</v>
          </cell>
          <cell r="N221">
            <v>-44827.519999999997</v>
          </cell>
          <cell r="O221">
            <v>-38378.35</v>
          </cell>
          <cell r="P221">
            <v>-73674.53</v>
          </cell>
          <cell r="Q221">
            <v>0</v>
          </cell>
          <cell r="R221">
            <v>0</v>
          </cell>
          <cell r="S221">
            <v>0</v>
          </cell>
          <cell r="T221">
            <v>-4370.21</v>
          </cell>
          <cell r="U221">
            <v>0</v>
          </cell>
          <cell r="V221">
            <v>-3846.13</v>
          </cell>
          <cell r="W221">
            <v>0</v>
          </cell>
          <cell r="X221">
            <v>-19235.61</v>
          </cell>
          <cell r="Y221">
            <v>-8194.56</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-988340.66</v>
          </cell>
          <cell r="AN221">
            <v>-5084.12</v>
          </cell>
          <cell r="AO221">
            <v>0</v>
          </cell>
          <cell r="AP221">
            <v>-69364.960000000006</v>
          </cell>
          <cell r="AQ221">
            <v>0</v>
          </cell>
          <cell r="AR221">
            <v>0</v>
          </cell>
          <cell r="AS221">
            <v>-835779.9</v>
          </cell>
          <cell r="AT221">
            <v>0</v>
          </cell>
          <cell r="AU221">
            <v>-267.41000000000003</v>
          </cell>
          <cell r="AV221">
            <v>0</v>
          </cell>
          <cell r="AW221">
            <v>-377.7</v>
          </cell>
          <cell r="AX221">
            <v>0</v>
          </cell>
          <cell r="AY221">
            <v>0</v>
          </cell>
          <cell r="AZ221">
            <v>-3397.65</v>
          </cell>
          <cell r="BA221">
            <v>0</v>
          </cell>
          <cell r="BB221">
            <v>-5243.98</v>
          </cell>
          <cell r="BC221">
            <v>-2377.67</v>
          </cell>
          <cell r="BD221">
            <v>0</v>
          </cell>
          <cell r="BE221">
            <v>-6.71</v>
          </cell>
          <cell r="BF221">
            <v>-992.11</v>
          </cell>
          <cell r="BG221">
            <v>0</v>
          </cell>
          <cell r="BH221">
            <v>0</v>
          </cell>
          <cell r="BI221">
            <v>0</v>
          </cell>
          <cell r="BJ221">
            <v>0</v>
          </cell>
          <cell r="BK221">
            <v>0</v>
          </cell>
          <cell r="BL221">
            <v>-905.72</v>
          </cell>
          <cell r="BM221">
            <v>0</v>
          </cell>
          <cell r="BN221">
            <v>0</v>
          </cell>
          <cell r="BO221">
            <v>-3882.07</v>
          </cell>
          <cell r="BP221">
            <v>0</v>
          </cell>
          <cell r="BQ221">
            <v>-3510462</v>
          </cell>
          <cell r="BR221">
            <v>0</v>
          </cell>
          <cell r="BS221">
            <v>0</v>
          </cell>
          <cell r="BT221">
            <v>786738.98</v>
          </cell>
          <cell r="BU221">
            <v>458316.49</v>
          </cell>
          <cell r="BV221">
            <v>0</v>
          </cell>
          <cell r="BW221">
            <v>0</v>
          </cell>
          <cell r="BX221">
            <v>0</v>
          </cell>
          <cell r="BY221">
            <v>0</v>
          </cell>
          <cell r="BZ221">
            <v>0</v>
          </cell>
          <cell r="CA221">
            <v>1245055.47</v>
          </cell>
          <cell r="CB221">
            <v>-2265406.5299999998</v>
          </cell>
          <cell r="CC221">
            <v>0</v>
          </cell>
        </row>
        <row r="222">
          <cell r="B222" t="str">
            <v>PL30440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0</v>
          </cell>
          <cell r="BO222">
            <v>0</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row>
        <row r="223">
          <cell r="B223" t="str">
            <v>PL30500</v>
          </cell>
          <cell r="C223">
            <v>0</v>
          </cell>
          <cell r="D223">
            <v>-650</v>
          </cell>
          <cell r="E223">
            <v>-60153.82</v>
          </cell>
          <cell r="F223">
            <v>-187247.95</v>
          </cell>
          <cell r="G223">
            <v>0</v>
          </cell>
          <cell r="H223">
            <v>0</v>
          </cell>
          <cell r="I223">
            <v>0</v>
          </cell>
          <cell r="J223">
            <v>-178.5</v>
          </cell>
          <cell r="K223">
            <v>-74320.84</v>
          </cell>
          <cell r="L223">
            <v>-41296.17</v>
          </cell>
          <cell r="M223">
            <v>-16360</v>
          </cell>
          <cell r="N223">
            <v>-237632.35</v>
          </cell>
          <cell r="O223">
            <v>-24119.14</v>
          </cell>
          <cell r="P223">
            <v>-183477.45</v>
          </cell>
          <cell r="Q223">
            <v>0</v>
          </cell>
          <cell r="R223">
            <v>0</v>
          </cell>
          <cell r="S223">
            <v>0</v>
          </cell>
          <cell r="T223">
            <v>-6290</v>
          </cell>
          <cell r="U223">
            <v>0</v>
          </cell>
          <cell r="V223">
            <v>0</v>
          </cell>
          <cell r="W223">
            <v>-650</v>
          </cell>
          <cell r="X223">
            <v>-1657.64</v>
          </cell>
          <cell r="Y223">
            <v>-59280.71</v>
          </cell>
          <cell r="Z223">
            <v>0</v>
          </cell>
          <cell r="AA223">
            <v>0</v>
          </cell>
          <cell r="AB223">
            <v>-143227.72</v>
          </cell>
          <cell r="AC223">
            <v>0</v>
          </cell>
          <cell r="AD223">
            <v>-82449.53</v>
          </cell>
          <cell r="AE223">
            <v>0</v>
          </cell>
          <cell r="AF223">
            <v>-48899.6</v>
          </cell>
          <cell r="AG223">
            <v>0</v>
          </cell>
          <cell r="AH223">
            <v>0</v>
          </cell>
          <cell r="AI223">
            <v>0</v>
          </cell>
          <cell r="AJ223">
            <v>0</v>
          </cell>
          <cell r="AK223">
            <v>0</v>
          </cell>
          <cell r="AL223">
            <v>0</v>
          </cell>
          <cell r="AM223">
            <v>0</v>
          </cell>
          <cell r="AN223">
            <v>0</v>
          </cell>
          <cell r="AO223">
            <v>0</v>
          </cell>
          <cell r="AP223">
            <v>-399572.71</v>
          </cell>
          <cell r="AQ223">
            <v>0</v>
          </cell>
          <cell r="AR223">
            <v>-4908.3599999999997</v>
          </cell>
          <cell r="AS223">
            <v>0</v>
          </cell>
          <cell r="AT223">
            <v>-24000</v>
          </cell>
          <cell r="AU223">
            <v>-59409.62</v>
          </cell>
          <cell r="AV223">
            <v>0</v>
          </cell>
          <cell r="AW223">
            <v>-146382.65</v>
          </cell>
          <cell r="AX223">
            <v>0</v>
          </cell>
          <cell r="AY223">
            <v>0</v>
          </cell>
          <cell r="AZ223">
            <v>-79608.06</v>
          </cell>
          <cell r="BA223">
            <v>0</v>
          </cell>
          <cell r="BB223">
            <v>-23010.21</v>
          </cell>
          <cell r="BC223">
            <v>-40291.910000000003</v>
          </cell>
          <cell r="BD223">
            <v>0</v>
          </cell>
          <cell r="BE223">
            <v>-325486.71999999997</v>
          </cell>
          <cell r="BF223">
            <v>-15618.87</v>
          </cell>
          <cell r="BG223">
            <v>-32954.120000000003</v>
          </cell>
          <cell r="BH223">
            <v>0</v>
          </cell>
          <cell r="BI223">
            <v>0</v>
          </cell>
          <cell r="BJ223">
            <v>0</v>
          </cell>
          <cell r="BK223">
            <v>0</v>
          </cell>
          <cell r="BL223">
            <v>-233199.54</v>
          </cell>
          <cell r="BM223">
            <v>0</v>
          </cell>
          <cell r="BN223">
            <v>0</v>
          </cell>
          <cell r="BO223">
            <v>-1512</v>
          </cell>
          <cell r="BP223">
            <v>0</v>
          </cell>
          <cell r="BQ223">
            <v>-2553846.19</v>
          </cell>
          <cell r="BR223">
            <v>0</v>
          </cell>
          <cell r="BS223">
            <v>0</v>
          </cell>
          <cell r="BT223">
            <v>191935.93</v>
          </cell>
          <cell r="BU223">
            <v>0</v>
          </cell>
          <cell r="BV223">
            <v>0</v>
          </cell>
          <cell r="BW223">
            <v>0</v>
          </cell>
          <cell r="BX223">
            <v>0</v>
          </cell>
          <cell r="BY223">
            <v>0</v>
          </cell>
          <cell r="BZ223">
            <v>0</v>
          </cell>
          <cell r="CA223">
            <v>191935.93</v>
          </cell>
          <cell r="CB223">
            <v>-2361910.2599999998</v>
          </cell>
          <cell r="CC223">
            <v>0</v>
          </cell>
        </row>
        <row r="224">
          <cell r="B224" t="str">
            <v>PL30600</v>
          </cell>
          <cell r="C224">
            <v>0</v>
          </cell>
          <cell r="D224">
            <v>0</v>
          </cell>
          <cell r="E224">
            <v>-91928.2</v>
          </cell>
          <cell r="F224">
            <v>-15846.62</v>
          </cell>
          <cell r="G224">
            <v>0</v>
          </cell>
          <cell r="H224">
            <v>0</v>
          </cell>
          <cell r="I224">
            <v>0</v>
          </cell>
          <cell r="J224">
            <v>-4247.5</v>
          </cell>
          <cell r="K224">
            <v>-147649.75</v>
          </cell>
          <cell r="L224">
            <v>-13808.83</v>
          </cell>
          <cell r="M224">
            <v>-6678.7</v>
          </cell>
          <cell r="N224">
            <v>-20393.68</v>
          </cell>
          <cell r="O224">
            <v>-51616.5</v>
          </cell>
          <cell r="P224">
            <v>-70089.210000000006</v>
          </cell>
          <cell r="Q224">
            <v>0</v>
          </cell>
          <cell r="R224">
            <v>-14</v>
          </cell>
          <cell r="S224">
            <v>0</v>
          </cell>
          <cell r="T224">
            <v>-9521.5</v>
          </cell>
          <cell r="U224">
            <v>0</v>
          </cell>
          <cell r="V224">
            <v>-2844.97</v>
          </cell>
          <cell r="W224">
            <v>0</v>
          </cell>
          <cell r="X224">
            <v>-25602.49</v>
          </cell>
          <cell r="Y224">
            <v>-7404</v>
          </cell>
          <cell r="Z224">
            <v>0</v>
          </cell>
          <cell r="AA224">
            <v>0</v>
          </cell>
          <cell r="AB224">
            <v>-321973.21000000002</v>
          </cell>
          <cell r="AC224">
            <v>0</v>
          </cell>
          <cell r="AD224">
            <v>-30415.98</v>
          </cell>
          <cell r="AE224">
            <v>0</v>
          </cell>
          <cell r="AF224">
            <v>0</v>
          </cell>
          <cell r="AG224">
            <v>0</v>
          </cell>
          <cell r="AH224">
            <v>0</v>
          </cell>
          <cell r="AI224">
            <v>0</v>
          </cell>
          <cell r="AJ224">
            <v>0</v>
          </cell>
          <cell r="AK224">
            <v>0</v>
          </cell>
          <cell r="AL224">
            <v>0</v>
          </cell>
          <cell r="AM224">
            <v>-388888.5</v>
          </cell>
          <cell r="AN224">
            <v>0</v>
          </cell>
          <cell r="AO224">
            <v>0</v>
          </cell>
          <cell r="AP224">
            <v>-26913.79</v>
          </cell>
          <cell r="AQ224">
            <v>0</v>
          </cell>
          <cell r="AR224">
            <v>0</v>
          </cell>
          <cell r="AS224">
            <v>0</v>
          </cell>
          <cell r="AT224">
            <v>0</v>
          </cell>
          <cell r="AU224">
            <v>-3141.25</v>
          </cell>
          <cell r="AV224">
            <v>0</v>
          </cell>
          <cell r="AW224">
            <v>-9313.7099999999991</v>
          </cell>
          <cell r="AX224">
            <v>0</v>
          </cell>
          <cell r="AY224">
            <v>0</v>
          </cell>
          <cell r="AZ224">
            <v>-2162</v>
          </cell>
          <cell r="BA224">
            <v>0</v>
          </cell>
          <cell r="BB224">
            <v>0</v>
          </cell>
          <cell r="BC224">
            <v>0</v>
          </cell>
          <cell r="BD224">
            <v>0</v>
          </cell>
          <cell r="BE224">
            <v>-10292.280000000001</v>
          </cell>
          <cell r="BF224">
            <v>-1519.64</v>
          </cell>
          <cell r="BG224">
            <v>0</v>
          </cell>
          <cell r="BH224">
            <v>0</v>
          </cell>
          <cell r="BI224">
            <v>-12964.03</v>
          </cell>
          <cell r="BJ224">
            <v>0</v>
          </cell>
          <cell r="BK224">
            <v>0</v>
          </cell>
          <cell r="BL224">
            <v>-17332.650000000001</v>
          </cell>
          <cell r="BM224">
            <v>0</v>
          </cell>
          <cell r="BN224">
            <v>0</v>
          </cell>
          <cell r="BO224">
            <v>0</v>
          </cell>
          <cell r="BP224">
            <v>0</v>
          </cell>
          <cell r="BQ224">
            <v>-1292562.99</v>
          </cell>
          <cell r="BR224">
            <v>0</v>
          </cell>
          <cell r="BS224">
            <v>0</v>
          </cell>
          <cell r="BT224">
            <v>1294.1300000000001</v>
          </cell>
          <cell r="BU224">
            <v>0</v>
          </cell>
          <cell r="BV224">
            <v>16974.099999999999</v>
          </cell>
          <cell r="BW224">
            <v>0</v>
          </cell>
          <cell r="BX224">
            <v>0</v>
          </cell>
          <cell r="BY224">
            <v>0</v>
          </cell>
          <cell r="BZ224">
            <v>0</v>
          </cell>
          <cell r="CA224">
            <v>18268.23</v>
          </cell>
          <cell r="CB224">
            <v>-1274294.76</v>
          </cell>
          <cell r="CC224">
            <v>0</v>
          </cell>
        </row>
        <row r="225">
          <cell r="B225" t="str">
            <v>PL30700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BU225">
            <v>0</v>
          </cell>
          <cell r="BV225">
            <v>0</v>
          </cell>
          <cell r="BW225">
            <v>0</v>
          </cell>
          <cell r="BX225">
            <v>0</v>
          </cell>
          <cell r="BY225">
            <v>0</v>
          </cell>
          <cell r="BZ225">
            <v>0</v>
          </cell>
          <cell r="CA225">
            <v>0</v>
          </cell>
          <cell r="CB225">
            <v>0</v>
          </cell>
          <cell r="CC225">
            <v>0</v>
          </cell>
        </row>
        <row r="226">
          <cell r="B226" t="str">
            <v>PL30800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0</v>
          </cell>
          <cell r="BO226">
            <v>0</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row>
        <row r="227">
          <cell r="B227" t="str">
            <v>PL31000</v>
          </cell>
          <cell r="C227">
            <v>0</v>
          </cell>
          <cell r="D227">
            <v>-30844718.48</v>
          </cell>
          <cell r="E227">
            <v>0</v>
          </cell>
          <cell r="F227">
            <v>-8852.43</v>
          </cell>
          <cell r="G227">
            <v>0</v>
          </cell>
          <cell r="H227">
            <v>0</v>
          </cell>
          <cell r="I227">
            <v>0</v>
          </cell>
          <cell r="J227">
            <v>0</v>
          </cell>
          <cell r="K227">
            <v>-75</v>
          </cell>
          <cell r="L227">
            <v>-2531.35</v>
          </cell>
          <cell r="M227">
            <v>0</v>
          </cell>
          <cell r="N227">
            <v>0</v>
          </cell>
          <cell r="O227">
            <v>0</v>
          </cell>
          <cell r="P227">
            <v>0</v>
          </cell>
          <cell r="Q227">
            <v>0</v>
          </cell>
          <cell r="R227">
            <v>0</v>
          </cell>
          <cell r="S227">
            <v>0</v>
          </cell>
          <cell r="T227">
            <v>0</v>
          </cell>
          <cell r="U227">
            <v>0</v>
          </cell>
          <cell r="V227">
            <v>0</v>
          </cell>
          <cell r="W227">
            <v>49330.080000000002</v>
          </cell>
          <cell r="X227">
            <v>0</v>
          </cell>
          <cell r="Y227">
            <v>0</v>
          </cell>
          <cell r="Z227">
            <v>0</v>
          </cell>
          <cell r="AA227">
            <v>-444000</v>
          </cell>
          <cell r="AB227">
            <v>-5156676.37</v>
          </cell>
          <cell r="AC227">
            <v>-3351186.66</v>
          </cell>
          <cell r="AD227">
            <v>-154635.01999999999</v>
          </cell>
          <cell r="AE227">
            <v>0</v>
          </cell>
          <cell r="AF227">
            <v>-50963.37</v>
          </cell>
          <cell r="AG227">
            <v>-155482.46</v>
          </cell>
          <cell r="AH227">
            <v>0</v>
          </cell>
          <cell r="AI227">
            <v>-2274</v>
          </cell>
          <cell r="AJ227">
            <v>0</v>
          </cell>
          <cell r="AK227">
            <v>-78332</v>
          </cell>
          <cell r="AL227">
            <v>-5609.53</v>
          </cell>
          <cell r="AM227">
            <v>-20472268.710000001</v>
          </cell>
          <cell r="AN227">
            <v>0</v>
          </cell>
          <cell r="AO227">
            <v>0</v>
          </cell>
          <cell r="AP227">
            <v>-7194241.0499999998</v>
          </cell>
          <cell r="AQ227">
            <v>-791629.46</v>
          </cell>
          <cell r="AR227">
            <v>-656294.73</v>
          </cell>
          <cell r="AS227">
            <v>-3314489.13</v>
          </cell>
          <cell r="AT227">
            <v>-1337485.21</v>
          </cell>
          <cell r="AU227">
            <v>-505013.43</v>
          </cell>
          <cell r="AV227">
            <v>0</v>
          </cell>
          <cell r="AW227">
            <v>-745711.25</v>
          </cell>
          <cell r="AX227">
            <v>-23767.07</v>
          </cell>
          <cell r="AY227">
            <v>242764.3</v>
          </cell>
          <cell r="AZ227">
            <v>-3692278.26</v>
          </cell>
          <cell r="BA227">
            <v>0</v>
          </cell>
          <cell r="BB227">
            <v>-272845.62</v>
          </cell>
          <cell r="BC227">
            <v>-179252.63</v>
          </cell>
          <cell r="BD227">
            <v>-76670.759999999995</v>
          </cell>
          <cell r="BE227">
            <v>-327121.03999999998</v>
          </cell>
          <cell r="BF227">
            <v>-82781.649999999994</v>
          </cell>
          <cell r="BG227">
            <v>-99800.1</v>
          </cell>
          <cell r="BH227">
            <v>0</v>
          </cell>
          <cell r="BI227">
            <v>-98284.800000000003</v>
          </cell>
          <cell r="BJ227">
            <v>0</v>
          </cell>
          <cell r="BK227">
            <v>0</v>
          </cell>
          <cell r="BL227">
            <v>-160573.32</v>
          </cell>
          <cell r="BM227">
            <v>-1315331.48</v>
          </cell>
          <cell r="BN227">
            <v>-312490.18</v>
          </cell>
          <cell r="BO227">
            <v>-6986988.2599999998</v>
          </cell>
          <cell r="BP227">
            <v>-190659.09</v>
          </cell>
          <cell r="BQ227">
            <v>-88799219.519999996</v>
          </cell>
          <cell r="BR227">
            <v>0</v>
          </cell>
          <cell r="BS227">
            <v>0</v>
          </cell>
          <cell r="BT227">
            <v>4734275.26</v>
          </cell>
          <cell r="BU227">
            <v>0</v>
          </cell>
          <cell r="BV227">
            <v>0</v>
          </cell>
          <cell r="BW227">
            <v>0</v>
          </cell>
          <cell r="BX227">
            <v>0</v>
          </cell>
          <cell r="BY227">
            <v>0</v>
          </cell>
          <cell r="BZ227">
            <v>0</v>
          </cell>
          <cell r="CA227">
            <v>4734275.26</v>
          </cell>
          <cell r="CB227">
            <v>-84064944.260000005</v>
          </cell>
          <cell r="CC227">
            <v>0</v>
          </cell>
        </row>
        <row r="228">
          <cell r="B228" t="str">
            <v>PL31100</v>
          </cell>
          <cell r="C228">
            <v>0</v>
          </cell>
          <cell r="D228">
            <v>-25214518.629999999</v>
          </cell>
          <cell r="E228">
            <v>0</v>
          </cell>
          <cell r="F228">
            <v>-384.96</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-444000</v>
          </cell>
          <cell r="AB228">
            <v>-4113943.11</v>
          </cell>
          <cell r="AC228">
            <v>-2739285.76</v>
          </cell>
          <cell r="AD228">
            <v>-137535.74</v>
          </cell>
          <cell r="AE228">
            <v>0</v>
          </cell>
          <cell r="AF228">
            <v>-52809.72</v>
          </cell>
          <cell r="AG228">
            <v>-127612.77</v>
          </cell>
          <cell r="AH228">
            <v>0</v>
          </cell>
          <cell r="AI228">
            <v>0</v>
          </cell>
          <cell r="AJ228">
            <v>0</v>
          </cell>
          <cell r="AK228">
            <v>-78840.77</v>
          </cell>
          <cell r="AL228">
            <v>0</v>
          </cell>
          <cell r="AM228">
            <v>-16753411.43</v>
          </cell>
          <cell r="AN228">
            <v>0</v>
          </cell>
          <cell r="AO228">
            <v>0</v>
          </cell>
          <cell r="AP228">
            <v>-5375020.0899999999</v>
          </cell>
          <cell r="AQ228">
            <v>-776347.91</v>
          </cell>
          <cell r="AR228">
            <v>-529236.25</v>
          </cell>
          <cell r="AS228">
            <v>-2378447.48</v>
          </cell>
          <cell r="AT228">
            <v>-760729.07</v>
          </cell>
          <cell r="AU228">
            <v>-349278.3</v>
          </cell>
          <cell r="AV228">
            <v>0</v>
          </cell>
          <cell r="AW228">
            <v>-40000.080000000002</v>
          </cell>
          <cell r="AX228">
            <v>0</v>
          </cell>
          <cell r="AY228">
            <v>242764.3</v>
          </cell>
          <cell r="AZ228">
            <v>-2390513.0099999998</v>
          </cell>
          <cell r="BA228">
            <v>0</v>
          </cell>
          <cell r="BB228">
            <v>-215882.13</v>
          </cell>
          <cell r="BC228">
            <v>-146431.29</v>
          </cell>
          <cell r="BD228">
            <v>-63216.35</v>
          </cell>
          <cell r="BE228">
            <v>-260811.09</v>
          </cell>
          <cell r="BF228">
            <v>-45179</v>
          </cell>
          <cell r="BG228">
            <v>-60341</v>
          </cell>
          <cell r="BH228">
            <v>0</v>
          </cell>
          <cell r="BI228">
            <v>-76697.69</v>
          </cell>
          <cell r="BJ228">
            <v>0</v>
          </cell>
          <cell r="BK228">
            <v>0</v>
          </cell>
          <cell r="BL228">
            <v>-97888.639999999999</v>
          </cell>
          <cell r="BM228">
            <v>-1034280.34</v>
          </cell>
          <cell r="BN228">
            <v>-104120.26</v>
          </cell>
          <cell r="BO228">
            <v>-5518855</v>
          </cell>
          <cell r="BP228">
            <v>-190659.09</v>
          </cell>
          <cell r="BQ228">
            <v>-69833512.659999996</v>
          </cell>
          <cell r="BR228">
            <v>0</v>
          </cell>
          <cell r="BS228">
            <v>0</v>
          </cell>
          <cell r="BT228">
            <v>1547628.51</v>
          </cell>
          <cell r="BU228">
            <v>0</v>
          </cell>
          <cell r="BV228">
            <v>0</v>
          </cell>
          <cell r="BW228">
            <v>0</v>
          </cell>
          <cell r="BX228">
            <v>0</v>
          </cell>
          <cell r="BY228">
            <v>0</v>
          </cell>
          <cell r="BZ228">
            <v>0</v>
          </cell>
          <cell r="CA228">
            <v>1547628.51</v>
          </cell>
          <cell r="CB228">
            <v>-68285884.150000006</v>
          </cell>
          <cell r="CC228">
            <v>0</v>
          </cell>
        </row>
        <row r="229">
          <cell r="B229" t="str">
            <v>PL31200</v>
          </cell>
          <cell r="C229">
            <v>0</v>
          </cell>
          <cell r="D229">
            <v>-4202950.97</v>
          </cell>
          <cell r="E229">
            <v>0</v>
          </cell>
          <cell r="F229">
            <v>-7610.81</v>
          </cell>
          <cell r="G229">
            <v>0</v>
          </cell>
          <cell r="H229">
            <v>0</v>
          </cell>
          <cell r="I229">
            <v>0</v>
          </cell>
          <cell r="J229">
            <v>0</v>
          </cell>
          <cell r="K229">
            <v>0</v>
          </cell>
          <cell r="L229">
            <v>-2531.35</v>
          </cell>
          <cell r="M229">
            <v>0</v>
          </cell>
          <cell r="N229">
            <v>0</v>
          </cell>
          <cell r="O229">
            <v>0</v>
          </cell>
          <cell r="P229">
            <v>0</v>
          </cell>
          <cell r="Q229">
            <v>0</v>
          </cell>
          <cell r="R229">
            <v>0</v>
          </cell>
          <cell r="S229">
            <v>0</v>
          </cell>
          <cell r="T229">
            <v>0</v>
          </cell>
          <cell r="U229">
            <v>0</v>
          </cell>
          <cell r="V229">
            <v>0</v>
          </cell>
          <cell r="W229">
            <v>49330.080000000002</v>
          </cell>
          <cell r="X229">
            <v>0</v>
          </cell>
          <cell r="Y229">
            <v>0</v>
          </cell>
          <cell r="Z229">
            <v>0</v>
          </cell>
          <cell r="AA229">
            <v>0</v>
          </cell>
          <cell r="AB229">
            <v>-787632.67</v>
          </cell>
          <cell r="AC229">
            <v>-572280.35</v>
          </cell>
          <cell r="AD229">
            <v>-28207.03</v>
          </cell>
          <cell r="AE229">
            <v>0</v>
          </cell>
          <cell r="AF229">
            <v>-4248.6899999999996</v>
          </cell>
          <cell r="AG229">
            <v>-29920.09</v>
          </cell>
          <cell r="AH229">
            <v>0</v>
          </cell>
          <cell r="AI229">
            <v>0</v>
          </cell>
          <cell r="AJ229">
            <v>0</v>
          </cell>
          <cell r="AK229">
            <v>0</v>
          </cell>
          <cell r="AL229">
            <v>-3122.41</v>
          </cell>
          <cell r="AM229">
            <v>-2842831.43</v>
          </cell>
          <cell r="AN229">
            <v>0</v>
          </cell>
          <cell r="AO229">
            <v>0</v>
          </cell>
          <cell r="AP229">
            <v>-896851.16</v>
          </cell>
          <cell r="AQ229">
            <v>-15281.55</v>
          </cell>
          <cell r="AR229">
            <v>-106573.06</v>
          </cell>
          <cell r="AS229">
            <v>-435136.14</v>
          </cell>
          <cell r="AT229">
            <v>-128912.79</v>
          </cell>
          <cell r="AU229">
            <v>-66771.48</v>
          </cell>
          <cell r="AV229">
            <v>0</v>
          </cell>
          <cell r="AW229">
            <v>0</v>
          </cell>
          <cell r="AX229">
            <v>0</v>
          </cell>
          <cell r="AY229">
            <v>0</v>
          </cell>
          <cell r="AZ229">
            <v>-278390.53000000003</v>
          </cell>
          <cell r="BA229">
            <v>0</v>
          </cell>
          <cell r="BB229">
            <v>-54129.1</v>
          </cell>
          <cell r="BC229">
            <v>-32788.769999999997</v>
          </cell>
          <cell r="BD229">
            <v>-12597.25</v>
          </cell>
          <cell r="BE229">
            <v>-64904.36</v>
          </cell>
          <cell r="BF229">
            <v>-5228.1899999999996</v>
          </cell>
          <cell r="BG229">
            <v>-12921.98</v>
          </cell>
          <cell r="BH229">
            <v>0</v>
          </cell>
          <cell r="BI229">
            <v>-20937.11</v>
          </cell>
          <cell r="BJ229">
            <v>0</v>
          </cell>
          <cell r="BK229">
            <v>0</v>
          </cell>
          <cell r="BL229">
            <v>-25952.9</v>
          </cell>
          <cell r="BM229">
            <v>-244906.88</v>
          </cell>
          <cell r="BN229">
            <v>-22604.32</v>
          </cell>
          <cell r="BO229">
            <v>-1026096.59</v>
          </cell>
          <cell r="BP229">
            <v>0</v>
          </cell>
          <cell r="BQ229">
            <v>-11882989.880000001</v>
          </cell>
          <cell r="BR229">
            <v>0</v>
          </cell>
          <cell r="BS229">
            <v>0</v>
          </cell>
          <cell r="BT229">
            <v>0</v>
          </cell>
          <cell r="BU229">
            <v>0</v>
          </cell>
          <cell r="BV229">
            <v>0</v>
          </cell>
          <cell r="BW229">
            <v>0</v>
          </cell>
          <cell r="BX229">
            <v>0</v>
          </cell>
          <cell r="BY229">
            <v>0</v>
          </cell>
          <cell r="BZ229">
            <v>0</v>
          </cell>
          <cell r="CA229">
            <v>0</v>
          </cell>
          <cell r="CB229">
            <v>-11882989.880000001</v>
          </cell>
          <cell r="CC229">
            <v>0</v>
          </cell>
        </row>
        <row r="230">
          <cell r="B230" t="str">
            <v>PL31300</v>
          </cell>
          <cell r="C230">
            <v>0</v>
          </cell>
          <cell r="D230">
            <v>-1427248.88</v>
          </cell>
          <cell r="E230">
            <v>0</v>
          </cell>
          <cell r="F230">
            <v>-856.66</v>
          </cell>
          <cell r="G230">
            <v>0</v>
          </cell>
          <cell r="H230">
            <v>0</v>
          </cell>
          <cell r="I230">
            <v>0</v>
          </cell>
          <cell r="J230">
            <v>0</v>
          </cell>
          <cell r="K230">
            <v>-75</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-255100.59</v>
          </cell>
          <cell r="AC230">
            <v>-39620.550000000003</v>
          </cell>
          <cell r="AD230">
            <v>11107.75</v>
          </cell>
          <cell r="AE230">
            <v>0</v>
          </cell>
          <cell r="AF230">
            <v>6095.04</v>
          </cell>
          <cell r="AG230">
            <v>2050.4</v>
          </cell>
          <cell r="AH230">
            <v>0</v>
          </cell>
          <cell r="AI230">
            <v>-2274</v>
          </cell>
          <cell r="AJ230">
            <v>0</v>
          </cell>
          <cell r="AK230">
            <v>508.77</v>
          </cell>
          <cell r="AL230">
            <v>-2487.12</v>
          </cell>
          <cell r="AM230">
            <v>-876025.85</v>
          </cell>
          <cell r="AN230">
            <v>0</v>
          </cell>
          <cell r="AO230">
            <v>0</v>
          </cell>
          <cell r="AP230">
            <v>-922369.8</v>
          </cell>
          <cell r="AQ230">
            <v>0</v>
          </cell>
          <cell r="AR230">
            <v>-20485.419999999998</v>
          </cell>
          <cell r="AS230">
            <v>-500905.51</v>
          </cell>
          <cell r="AT230">
            <v>-447843.35</v>
          </cell>
          <cell r="AU230">
            <v>-88963.65</v>
          </cell>
          <cell r="AV230">
            <v>0</v>
          </cell>
          <cell r="AW230">
            <v>-705711.17</v>
          </cell>
          <cell r="AX230">
            <v>-23767.07</v>
          </cell>
          <cell r="AY230">
            <v>0</v>
          </cell>
          <cell r="AZ230">
            <v>-1023374.72</v>
          </cell>
          <cell r="BA230">
            <v>0</v>
          </cell>
          <cell r="BB230">
            <v>-2834.39</v>
          </cell>
          <cell r="BC230">
            <v>-32.57</v>
          </cell>
          <cell r="BD230">
            <v>-857.16</v>
          </cell>
          <cell r="BE230">
            <v>-1405.59</v>
          </cell>
          <cell r="BF230">
            <v>-32374.46</v>
          </cell>
          <cell r="BG230">
            <v>-26537.119999999999</v>
          </cell>
          <cell r="BH230">
            <v>0</v>
          </cell>
          <cell r="BI230">
            <v>-650</v>
          </cell>
          <cell r="BJ230">
            <v>0</v>
          </cell>
          <cell r="BK230">
            <v>0</v>
          </cell>
          <cell r="BL230">
            <v>-36731.78</v>
          </cell>
          <cell r="BM230">
            <v>-36144.26</v>
          </cell>
          <cell r="BN230">
            <v>-185765.6</v>
          </cell>
          <cell r="BO230">
            <v>-442036.67</v>
          </cell>
          <cell r="BP230">
            <v>0</v>
          </cell>
          <cell r="BQ230">
            <v>-7082716.9800000004</v>
          </cell>
          <cell r="BR230">
            <v>0</v>
          </cell>
          <cell r="BS230">
            <v>0</v>
          </cell>
          <cell r="BT230">
            <v>3186646.75</v>
          </cell>
          <cell r="BU230">
            <v>0</v>
          </cell>
          <cell r="BV230">
            <v>0</v>
          </cell>
          <cell r="BW230">
            <v>0</v>
          </cell>
          <cell r="BX230">
            <v>0</v>
          </cell>
          <cell r="BY230">
            <v>0</v>
          </cell>
          <cell r="BZ230">
            <v>0</v>
          </cell>
          <cell r="CA230">
            <v>3186646.75</v>
          </cell>
          <cell r="CB230">
            <v>-3896070.23</v>
          </cell>
          <cell r="CC230">
            <v>0</v>
          </cell>
        </row>
        <row r="231">
          <cell r="B231" t="str">
            <v>PL33000</v>
          </cell>
          <cell r="C231">
            <v>0</v>
          </cell>
          <cell r="D231">
            <v>-66856429.229999997</v>
          </cell>
          <cell r="E231">
            <v>-1272707.6200000001</v>
          </cell>
          <cell r="F231">
            <v>-338421.19</v>
          </cell>
          <cell r="G231">
            <v>-7154.52</v>
          </cell>
          <cell r="H231">
            <v>-4370.6400000000003</v>
          </cell>
          <cell r="I231">
            <v>-17622.22</v>
          </cell>
          <cell r="J231">
            <v>-58353.42</v>
          </cell>
          <cell r="K231">
            <v>-5082665.9400000004</v>
          </cell>
          <cell r="L231">
            <v>-276909.08</v>
          </cell>
          <cell r="M231">
            <v>-457656.84</v>
          </cell>
          <cell r="N231">
            <v>-1089543.6299999999</v>
          </cell>
          <cell r="O231">
            <v>-516360.66</v>
          </cell>
          <cell r="P231">
            <v>-1326606.6200000001</v>
          </cell>
          <cell r="Q231">
            <v>0</v>
          </cell>
          <cell r="R231">
            <v>-20711.7</v>
          </cell>
          <cell r="S231">
            <v>0</v>
          </cell>
          <cell r="T231">
            <v>-129252.37</v>
          </cell>
          <cell r="U231">
            <v>-23197.38</v>
          </cell>
          <cell r="V231">
            <v>-111963.45</v>
          </cell>
          <cell r="W231">
            <v>-1272768.54</v>
          </cell>
          <cell r="X231">
            <v>-433221.1</v>
          </cell>
          <cell r="Y231">
            <v>-310188.28999999998</v>
          </cell>
          <cell r="Z231">
            <v>-11503.05</v>
          </cell>
          <cell r="AA231">
            <v>2314618.0499999998</v>
          </cell>
          <cell r="AB231">
            <v>-2668155.34</v>
          </cell>
          <cell r="AC231">
            <v>-1172785.26</v>
          </cell>
          <cell r="AD231">
            <v>-237279.96</v>
          </cell>
          <cell r="AE231">
            <v>-77056.800000000003</v>
          </cell>
          <cell r="AF231">
            <v>-174771.21</v>
          </cell>
          <cell r="AG231">
            <v>-143440.71</v>
          </cell>
          <cell r="AH231">
            <v>-10913.96</v>
          </cell>
          <cell r="AI231">
            <v>-1764052.45</v>
          </cell>
          <cell r="AJ231">
            <v>-971569.48</v>
          </cell>
          <cell r="AK231">
            <v>-1228876.55</v>
          </cell>
          <cell r="AL231">
            <v>-6235137.5199999996</v>
          </cell>
          <cell r="AM231">
            <v>-17498300.59</v>
          </cell>
          <cell r="AN231">
            <v>-412261.92</v>
          </cell>
          <cell r="AO231">
            <v>129505.53</v>
          </cell>
          <cell r="AP231">
            <v>-3602490.33</v>
          </cell>
          <cell r="AQ231">
            <v>-32374.19</v>
          </cell>
          <cell r="AR231">
            <v>-25316.17</v>
          </cell>
          <cell r="AS231">
            <v>-514022.39</v>
          </cell>
          <cell r="AT231">
            <v>-1470376.6</v>
          </cell>
          <cell r="AU231">
            <v>-135090.04999999999</v>
          </cell>
          <cell r="AV231">
            <v>-4337.9799999999996</v>
          </cell>
          <cell r="AW231">
            <v>-293644.13</v>
          </cell>
          <cell r="AX231">
            <v>-9502.7199999999993</v>
          </cell>
          <cell r="AY231">
            <v>672472.75</v>
          </cell>
          <cell r="AZ231">
            <v>-3131357.47</v>
          </cell>
          <cell r="BA231">
            <v>-12530.83</v>
          </cell>
          <cell r="BB231">
            <v>-161876.93</v>
          </cell>
          <cell r="BC231">
            <v>-125738.5</v>
          </cell>
          <cell r="BD231">
            <v>-28891.42</v>
          </cell>
          <cell r="BE231">
            <v>-216393.85</v>
          </cell>
          <cell r="BF231">
            <v>-158186.89000000001</v>
          </cell>
          <cell r="BG231">
            <v>-59184.17</v>
          </cell>
          <cell r="BH231">
            <v>-10398.040000000001</v>
          </cell>
          <cell r="BI231">
            <v>-93059.06</v>
          </cell>
          <cell r="BJ231">
            <v>-2431.04</v>
          </cell>
          <cell r="BK231">
            <v>-78229.149999999994</v>
          </cell>
          <cell r="BL231">
            <v>-262789.3</v>
          </cell>
          <cell r="BM231">
            <v>-111740.17</v>
          </cell>
          <cell r="BN231">
            <v>-97070.7</v>
          </cell>
          <cell r="BO231">
            <v>-1969290.52</v>
          </cell>
          <cell r="BP231">
            <v>-6639101.7300000004</v>
          </cell>
          <cell r="BQ231">
            <v>-128341037.23999999</v>
          </cell>
          <cell r="BR231">
            <v>-54744.36</v>
          </cell>
          <cell r="BS231">
            <v>400893.3</v>
          </cell>
          <cell r="BT231">
            <v>11590476.35</v>
          </cell>
          <cell r="BU231">
            <v>33503385.399999999</v>
          </cell>
          <cell r="BV231">
            <v>5910693.3399999999</v>
          </cell>
          <cell r="BW231">
            <v>-211236.72</v>
          </cell>
          <cell r="BX231">
            <v>604135.89</v>
          </cell>
          <cell r="BY231">
            <v>0</v>
          </cell>
          <cell r="BZ231">
            <v>-69724.28</v>
          </cell>
          <cell r="CA231">
            <v>51673878.920000002</v>
          </cell>
          <cell r="CB231">
            <v>-76667158.319999993</v>
          </cell>
          <cell r="CC231">
            <v>0</v>
          </cell>
        </row>
        <row r="232">
          <cell r="B232" t="str">
            <v>PL33100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-547.23</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0</v>
          </cell>
          <cell r="BM232">
            <v>0</v>
          </cell>
          <cell r="BN232">
            <v>0</v>
          </cell>
          <cell r="BO232">
            <v>0</v>
          </cell>
          <cell r="BP232">
            <v>0</v>
          </cell>
          <cell r="BQ232">
            <v>-547.23</v>
          </cell>
          <cell r="BR232">
            <v>0</v>
          </cell>
          <cell r="BS232">
            <v>0</v>
          </cell>
          <cell r="BT232">
            <v>0</v>
          </cell>
          <cell r="BU232">
            <v>0</v>
          </cell>
          <cell r="BV232">
            <v>0</v>
          </cell>
          <cell r="BW232">
            <v>0</v>
          </cell>
          <cell r="BX232">
            <v>0</v>
          </cell>
          <cell r="BY232">
            <v>0</v>
          </cell>
          <cell r="BZ232">
            <v>0</v>
          </cell>
          <cell r="CA232">
            <v>0</v>
          </cell>
          <cell r="CB232">
            <v>-547.23</v>
          </cell>
          <cell r="CC232">
            <v>0</v>
          </cell>
        </row>
        <row r="233">
          <cell r="B233" t="str">
            <v>PL33200</v>
          </cell>
          <cell r="C233">
            <v>0</v>
          </cell>
          <cell r="D233">
            <v>-377534.98</v>
          </cell>
          <cell r="E233">
            <v>0</v>
          </cell>
          <cell r="F233">
            <v>-37498.519999999997</v>
          </cell>
          <cell r="G233">
            <v>0</v>
          </cell>
          <cell r="H233">
            <v>0</v>
          </cell>
          <cell r="I233">
            <v>0</v>
          </cell>
          <cell r="J233">
            <v>0</v>
          </cell>
          <cell r="K233">
            <v>0</v>
          </cell>
          <cell r="L233">
            <v>-63328.57</v>
          </cell>
          <cell r="M233">
            <v>0</v>
          </cell>
          <cell r="N233">
            <v>0</v>
          </cell>
          <cell r="O233">
            <v>0</v>
          </cell>
          <cell r="P233">
            <v>-6000</v>
          </cell>
          <cell r="Q233">
            <v>0</v>
          </cell>
          <cell r="R233">
            <v>0</v>
          </cell>
          <cell r="S233">
            <v>0</v>
          </cell>
          <cell r="T233">
            <v>0</v>
          </cell>
          <cell r="U233">
            <v>0</v>
          </cell>
          <cell r="V233">
            <v>0</v>
          </cell>
          <cell r="W233">
            <v>0</v>
          </cell>
          <cell r="X233">
            <v>0</v>
          </cell>
          <cell r="Y233">
            <v>0</v>
          </cell>
          <cell r="Z233">
            <v>0</v>
          </cell>
          <cell r="AA233">
            <v>0</v>
          </cell>
          <cell r="AB233">
            <v>-175639.09</v>
          </cell>
          <cell r="AC233">
            <v>-275463.96000000002</v>
          </cell>
          <cell r="AD233">
            <v>-14582.42</v>
          </cell>
          <cell r="AE233">
            <v>-360</v>
          </cell>
          <cell r="AF233">
            <v>-2880.37</v>
          </cell>
          <cell r="AG233">
            <v>-10766.62</v>
          </cell>
          <cell r="AH233">
            <v>0</v>
          </cell>
          <cell r="AI233">
            <v>0</v>
          </cell>
          <cell r="AJ233">
            <v>0</v>
          </cell>
          <cell r="AK233">
            <v>0</v>
          </cell>
          <cell r="AL233">
            <v>-39727.54</v>
          </cell>
          <cell r="AM233">
            <v>-870232.64</v>
          </cell>
          <cell r="AN233">
            <v>0</v>
          </cell>
          <cell r="AO233">
            <v>0</v>
          </cell>
          <cell r="AP233">
            <v>-384575.77</v>
          </cell>
          <cell r="AQ233">
            <v>0</v>
          </cell>
          <cell r="AR233">
            <v>-1879.15</v>
          </cell>
          <cell r="AS233">
            <v>-130128.44</v>
          </cell>
          <cell r="AT233">
            <v>-25744.18</v>
          </cell>
          <cell r="AU233">
            <v>-23725.91</v>
          </cell>
          <cell r="AV233">
            <v>0</v>
          </cell>
          <cell r="AW233">
            <v>0</v>
          </cell>
          <cell r="AX233">
            <v>0</v>
          </cell>
          <cell r="AY233">
            <v>0</v>
          </cell>
          <cell r="AZ233">
            <v>-179665.93</v>
          </cell>
          <cell r="BA233">
            <v>0</v>
          </cell>
          <cell r="BB233">
            <v>-32193.94</v>
          </cell>
          <cell r="BC233">
            <v>-14920.39</v>
          </cell>
          <cell r="BD233">
            <v>-8867.02</v>
          </cell>
          <cell r="BE233">
            <v>-15810.71</v>
          </cell>
          <cell r="BF233">
            <v>-958.38</v>
          </cell>
          <cell r="BG233">
            <v>-9244.99</v>
          </cell>
          <cell r="BH233">
            <v>0</v>
          </cell>
          <cell r="BI233">
            <v>0</v>
          </cell>
          <cell r="BJ233">
            <v>0</v>
          </cell>
          <cell r="BK233">
            <v>0</v>
          </cell>
          <cell r="BL233">
            <v>-12841.6</v>
          </cell>
          <cell r="BM233">
            <v>-11470.29</v>
          </cell>
          <cell r="BN233">
            <v>0</v>
          </cell>
          <cell r="BO233">
            <v>-265440.74</v>
          </cell>
          <cell r="BP233">
            <v>0</v>
          </cell>
          <cell r="BQ233">
            <v>-2991482.15</v>
          </cell>
          <cell r="BR233">
            <v>0</v>
          </cell>
          <cell r="BS233">
            <v>0</v>
          </cell>
          <cell r="BT233">
            <v>153650.65</v>
          </cell>
          <cell r="BU233">
            <v>0</v>
          </cell>
          <cell r="BV233">
            <v>0</v>
          </cell>
          <cell r="BW233">
            <v>0</v>
          </cell>
          <cell r="BX233">
            <v>0</v>
          </cell>
          <cell r="BY233">
            <v>0</v>
          </cell>
          <cell r="BZ233">
            <v>0</v>
          </cell>
          <cell r="CA233">
            <v>153650.65</v>
          </cell>
          <cell r="CB233">
            <v>-2837831.5</v>
          </cell>
          <cell r="CC233">
            <v>0</v>
          </cell>
        </row>
        <row r="234">
          <cell r="B234" t="str">
            <v>PL33300</v>
          </cell>
          <cell r="C234">
            <v>0</v>
          </cell>
          <cell r="D234">
            <v>-1023528.63</v>
          </cell>
          <cell r="E234">
            <v>-2023.77</v>
          </cell>
          <cell r="F234">
            <v>-1480.87</v>
          </cell>
          <cell r="G234">
            <v>0</v>
          </cell>
          <cell r="H234">
            <v>0</v>
          </cell>
          <cell r="I234">
            <v>0</v>
          </cell>
          <cell r="J234">
            <v>0</v>
          </cell>
          <cell r="K234">
            <v>0</v>
          </cell>
          <cell r="L234">
            <v>-1184.21</v>
          </cell>
          <cell r="M234">
            <v>0</v>
          </cell>
          <cell r="N234">
            <v>0</v>
          </cell>
          <cell r="O234">
            <v>0</v>
          </cell>
          <cell r="P234">
            <v>0</v>
          </cell>
          <cell r="Q234">
            <v>0</v>
          </cell>
          <cell r="R234">
            <v>0</v>
          </cell>
          <cell r="S234">
            <v>0</v>
          </cell>
          <cell r="T234">
            <v>0</v>
          </cell>
          <cell r="U234">
            <v>0</v>
          </cell>
          <cell r="V234">
            <v>0</v>
          </cell>
          <cell r="W234">
            <v>-453.5</v>
          </cell>
          <cell r="X234">
            <v>0</v>
          </cell>
          <cell r="Y234">
            <v>0</v>
          </cell>
          <cell r="Z234">
            <v>0</v>
          </cell>
          <cell r="AA234">
            <v>0</v>
          </cell>
          <cell r="AB234">
            <v>-17705</v>
          </cell>
          <cell r="AC234">
            <v>-144109.96</v>
          </cell>
          <cell r="AD234">
            <v>-365.4</v>
          </cell>
          <cell r="AE234">
            <v>0</v>
          </cell>
          <cell r="AF234">
            <v>-101.48</v>
          </cell>
          <cell r="AG234">
            <v>-748.9</v>
          </cell>
          <cell r="AH234">
            <v>0</v>
          </cell>
          <cell r="AI234">
            <v>0</v>
          </cell>
          <cell r="AJ234">
            <v>0</v>
          </cell>
          <cell r="AK234">
            <v>-4291.5</v>
          </cell>
          <cell r="AL234">
            <v>-696.22</v>
          </cell>
          <cell r="AM234">
            <v>-342422.81</v>
          </cell>
          <cell r="AN234">
            <v>0</v>
          </cell>
          <cell r="AO234">
            <v>0</v>
          </cell>
          <cell r="AP234">
            <v>-230991.46</v>
          </cell>
          <cell r="AQ234">
            <v>0</v>
          </cell>
          <cell r="AR234">
            <v>-9025.86</v>
          </cell>
          <cell r="AS234">
            <v>-29056.86</v>
          </cell>
          <cell r="AT234">
            <v>-17426.18</v>
          </cell>
          <cell r="AU234">
            <v>-32770.35</v>
          </cell>
          <cell r="AV234">
            <v>0</v>
          </cell>
          <cell r="AW234">
            <v>-490.98</v>
          </cell>
          <cell r="AX234">
            <v>0</v>
          </cell>
          <cell r="AY234">
            <v>0</v>
          </cell>
          <cell r="AZ234">
            <v>-94786.03</v>
          </cell>
          <cell r="BA234">
            <v>0</v>
          </cell>
          <cell r="BB234">
            <v>-106.34</v>
          </cell>
          <cell r="BC234">
            <v>-16</v>
          </cell>
          <cell r="BD234">
            <v>-72.94</v>
          </cell>
          <cell r="BE234">
            <v>-630.87</v>
          </cell>
          <cell r="BF234">
            <v>-10248</v>
          </cell>
          <cell r="BG234">
            <v>-20.56</v>
          </cell>
          <cell r="BH234">
            <v>0</v>
          </cell>
          <cell r="BI234">
            <v>-590.4</v>
          </cell>
          <cell r="BJ234">
            <v>0</v>
          </cell>
          <cell r="BK234">
            <v>0</v>
          </cell>
          <cell r="BL234">
            <v>-93.3</v>
          </cell>
          <cell r="BM234">
            <v>-21023</v>
          </cell>
          <cell r="BN234">
            <v>-31468.84</v>
          </cell>
          <cell r="BO234">
            <v>-84353.14</v>
          </cell>
          <cell r="BP234">
            <v>0</v>
          </cell>
          <cell r="BQ234">
            <v>-2102283.36</v>
          </cell>
          <cell r="BR234">
            <v>0</v>
          </cell>
          <cell r="BS234">
            <v>0</v>
          </cell>
          <cell r="BT234">
            <v>37691.599999999999</v>
          </cell>
          <cell r="BU234">
            <v>0</v>
          </cell>
          <cell r="BV234">
            <v>72.47</v>
          </cell>
          <cell r="BW234">
            <v>0</v>
          </cell>
          <cell r="BX234">
            <v>0</v>
          </cell>
          <cell r="BY234">
            <v>0</v>
          </cell>
          <cell r="BZ234">
            <v>0</v>
          </cell>
          <cell r="CA234">
            <v>37764.07</v>
          </cell>
          <cell r="CB234">
            <v>-2064519.29</v>
          </cell>
          <cell r="CC234">
            <v>0</v>
          </cell>
        </row>
        <row r="235">
          <cell r="B235" t="str">
            <v>PL33400</v>
          </cell>
          <cell r="C235">
            <v>0</v>
          </cell>
          <cell r="D235">
            <v>-921447.17</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-23654.15</v>
          </cell>
          <cell r="AH235">
            <v>0</v>
          </cell>
          <cell r="AI235">
            <v>0</v>
          </cell>
          <cell r="AJ235">
            <v>0</v>
          </cell>
          <cell r="AK235">
            <v>-54000</v>
          </cell>
          <cell r="AL235">
            <v>0</v>
          </cell>
          <cell r="AM235">
            <v>0</v>
          </cell>
          <cell r="AN235">
            <v>-207991.8</v>
          </cell>
          <cell r="AO235">
            <v>0</v>
          </cell>
          <cell r="AP235">
            <v>0</v>
          </cell>
          <cell r="AQ235">
            <v>0</v>
          </cell>
          <cell r="AR235">
            <v>0</v>
          </cell>
          <cell r="AS235">
            <v>0</v>
          </cell>
          <cell r="AT235">
            <v>0</v>
          </cell>
          <cell r="AU235">
            <v>-3000</v>
          </cell>
          <cell r="AV235">
            <v>0</v>
          </cell>
          <cell r="AW235">
            <v>-11000</v>
          </cell>
          <cell r="AX235">
            <v>0</v>
          </cell>
          <cell r="AY235">
            <v>0</v>
          </cell>
          <cell r="AZ235">
            <v>-60000</v>
          </cell>
          <cell r="BA235">
            <v>0</v>
          </cell>
          <cell r="BB235">
            <v>0</v>
          </cell>
          <cell r="BC235">
            <v>0</v>
          </cell>
          <cell r="BD235">
            <v>0</v>
          </cell>
          <cell r="BE235">
            <v>-4500</v>
          </cell>
          <cell r="BF235">
            <v>0</v>
          </cell>
          <cell r="BG235">
            <v>0</v>
          </cell>
          <cell r="BH235">
            <v>0</v>
          </cell>
          <cell r="BI235">
            <v>0</v>
          </cell>
          <cell r="BJ235">
            <v>0</v>
          </cell>
          <cell r="BK235">
            <v>0</v>
          </cell>
          <cell r="BL235">
            <v>0</v>
          </cell>
          <cell r="BM235">
            <v>0</v>
          </cell>
          <cell r="BN235">
            <v>0</v>
          </cell>
          <cell r="BO235">
            <v>0</v>
          </cell>
          <cell r="BP235">
            <v>0</v>
          </cell>
          <cell r="BQ235">
            <v>-1285593.1200000001</v>
          </cell>
          <cell r="BR235">
            <v>0</v>
          </cell>
          <cell r="BS235">
            <v>0</v>
          </cell>
          <cell r="BT235">
            <v>261991.8</v>
          </cell>
          <cell r="BU235">
            <v>0</v>
          </cell>
          <cell r="BV235">
            <v>0</v>
          </cell>
          <cell r="BW235">
            <v>0</v>
          </cell>
          <cell r="BX235">
            <v>0</v>
          </cell>
          <cell r="BY235">
            <v>0</v>
          </cell>
          <cell r="BZ235">
            <v>0</v>
          </cell>
          <cell r="CA235">
            <v>261991.8</v>
          </cell>
          <cell r="CB235">
            <v>-1023601.32</v>
          </cell>
          <cell r="CC235">
            <v>0</v>
          </cell>
        </row>
        <row r="236">
          <cell r="B236" t="str">
            <v>PL33500</v>
          </cell>
          <cell r="C236">
            <v>0</v>
          </cell>
          <cell r="D236">
            <v>-49356.42</v>
          </cell>
          <cell r="E236">
            <v>-124011.61</v>
          </cell>
          <cell r="F236">
            <v>-27499.79</v>
          </cell>
          <cell r="G236">
            <v>0</v>
          </cell>
          <cell r="H236">
            <v>-0.7</v>
          </cell>
          <cell r="I236">
            <v>-67.349999999999994</v>
          </cell>
          <cell r="J236">
            <v>-1280.1199999999999</v>
          </cell>
          <cell r="K236">
            <v>-181138.09</v>
          </cell>
          <cell r="L236">
            <v>-843.63</v>
          </cell>
          <cell r="M236">
            <v>-9971.4599999999991</v>
          </cell>
          <cell r="N236">
            <v>-42147.3</v>
          </cell>
          <cell r="O236">
            <v>-51183.21</v>
          </cell>
          <cell r="P236">
            <v>-79078.28</v>
          </cell>
          <cell r="Q236">
            <v>0</v>
          </cell>
          <cell r="R236">
            <v>-2.68</v>
          </cell>
          <cell r="S236">
            <v>0</v>
          </cell>
          <cell r="T236">
            <v>-7105.84</v>
          </cell>
          <cell r="U236">
            <v>0</v>
          </cell>
          <cell r="V236">
            <v>-5182.6899999999996</v>
          </cell>
          <cell r="W236">
            <v>-131.63</v>
          </cell>
          <cell r="X236">
            <v>-31002.83</v>
          </cell>
          <cell r="Y236">
            <v>-12494.96</v>
          </cell>
          <cell r="Z236">
            <v>0</v>
          </cell>
          <cell r="AA236">
            <v>0</v>
          </cell>
          <cell r="AB236">
            <v>-75307.81</v>
          </cell>
          <cell r="AC236">
            <v>-1631.96</v>
          </cell>
          <cell r="AD236">
            <v>-2681.89</v>
          </cell>
          <cell r="AE236">
            <v>-2328.1</v>
          </cell>
          <cell r="AF236">
            <v>-20640.34</v>
          </cell>
          <cell r="AG236">
            <v>-5175.58</v>
          </cell>
          <cell r="AH236">
            <v>-178.34</v>
          </cell>
          <cell r="AI236">
            <v>0</v>
          </cell>
          <cell r="AJ236">
            <v>-85</v>
          </cell>
          <cell r="AK236">
            <v>-82462.87</v>
          </cell>
          <cell r="AL236">
            <v>-17241.45</v>
          </cell>
          <cell r="AM236">
            <v>-175766.74</v>
          </cell>
          <cell r="AN236">
            <v>-8092.84</v>
          </cell>
          <cell r="AO236">
            <v>0</v>
          </cell>
          <cell r="AP236">
            <v>-62042.54</v>
          </cell>
          <cell r="AQ236">
            <v>-282.93</v>
          </cell>
          <cell r="AR236">
            <v>-674.47</v>
          </cell>
          <cell r="AS236">
            <v>-4200.29</v>
          </cell>
          <cell r="AT236">
            <v>-964.52</v>
          </cell>
          <cell r="AU236">
            <v>-11081.12</v>
          </cell>
          <cell r="AV236">
            <v>-287.13</v>
          </cell>
          <cell r="AW236">
            <v>-14402.62</v>
          </cell>
          <cell r="AX236">
            <v>-138.69999999999999</v>
          </cell>
          <cell r="AY236">
            <v>0</v>
          </cell>
          <cell r="AZ236">
            <v>-14943.35</v>
          </cell>
          <cell r="BA236">
            <v>-496.45</v>
          </cell>
          <cell r="BB236">
            <v>-18161.46</v>
          </cell>
          <cell r="BC236">
            <v>-11070.36</v>
          </cell>
          <cell r="BD236">
            <v>-558.30999999999995</v>
          </cell>
          <cell r="BE236">
            <v>-9765.59</v>
          </cell>
          <cell r="BF236">
            <v>-10795.44</v>
          </cell>
          <cell r="BG236">
            <v>-4836.99</v>
          </cell>
          <cell r="BH236">
            <v>-485.66</v>
          </cell>
          <cell r="BI236">
            <v>-7649.33</v>
          </cell>
          <cell r="BJ236">
            <v>-534.64</v>
          </cell>
          <cell r="BK236">
            <v>-959.28</v>
          </cell>
          <cell r="BL236">
            <v>-9547.2000000000007</v>
          </cell>
          <cell r="BM236">
            <v>-772.24</v>
          </cell>
          <cell r="BN236">
            <v>-377.76</v>
          </cell>
          <cell r="BO236">
            <v>-25244.84</v>
          </cell>
          <cell r="BP236">
            <v>0</v>
          </cell>
          <cell r="BQ236">
            <v>-1224364.73</v>
          </cell>
          <cell r="BR236">
            <v>0</v>
          </cell>
          <cell r="BS236">
            <v>0</v>
          </cell>
          <cell r="BT236">
            <v>0</v>
          </cell>
          <cell r="BU236">
            <v>0</v>
          </cell>
          <cell r="BV236">
            <v>0</v>
          </cell>
          <cell r="BW236">
            <v>0</v>
          </cell>
          <cell r="BX236">
            <v>0</v>
          </cell>
          <cell r="BY236">
            <v>0</v>
          </cell>
          <cell r="BZ236">
            <v>0</v>
          </cell>
          <cell r="CA236">
            <v>0</v>
          </cell>
          <cell r="CB236">
            <v>-1224364.73</v>
          </cell>
          <cell r="CC236">
            <v>0</v>
          </cell>
        </row>
        <row r="237">
          <cell r="B237" t="str">
            <v>PL33600</v>
          </cell>
          <cell r="C237">
            <v>0</v>
          </cell>
          <cell r="D237">
            <v>-2796269.32</v>
          </cell>
          <cell r="E237">
            <v>-120087.46</v>
          </cell>
          <cell r="F237">
            <v>-40552.980000000003</v>
          </cell>
          <cell r="G237">
            <v>0</v>
          </cell>
          <cell r="H237">
            <v>0</v>
          </cell>
          <cell r="I237">
            <v>0</v>
          </cell>
          <cell r="J237">
            <v>0</v>
          </cell>
          <cell r="K237">
            <v>-241113.05</v>
          </cell>
          <cell r="L237">
            <v>-33318.080000000002</v>
          </cell>
          <cell r="M237">
            <v>-5546.6</v>
          </cell>
          <cell r="N237">
            <v>-12152.61</v>
          </cell>
          <cell r="O237">
            <v>-78188.33</v>
          </cell>
          <cell r="P237">
            <v>-45812.17</v>
          </cell>
          <cell r="Q237">
            <v>0</v>
          </cell>
          <cell r="R237">
            <v>0</v>
          </cell>
          <cell r="S237">
            <v>0</v>
          </cell>
          <cell r="T237">
            <v>-4908.18</v>
          </cell>
          <cell r="U237">
            <v>-10983.82</v>
          </cell>
          <cell r="V237">
            <v>0</v>
          </cell>
          <cell r="W237">
            <v>-24.84</v>
          </cell>
          <cell r="X237">
            <v>-57068.12</v>
          </cell>
          <cell r="Y237">
            <v>-48387.09</v>
          </cell>
          <cell r="Z237">
            <v>0</v>
          </cell>
          <cell r="AA237">
            <v>0</v>
          </cell>
          <cell r="AB237">
            <v>-329909.64</v>
          </cell>
          <cell r="AC237">
            <v>-205333.6</v>
          </cell>
          <cell r="AD237">
            <v>-14840.29</v>
          </cell>
          <cell r="AE237">
            <v>-21144</v>
          </cell>
          <cell r="AF237">
            <v>-17551.919999999998</v>
          </cell>
          <cell r="AG237">
            <v>-46843.03</v>
          </cell>
          <cell r="AH237">
            <v>-600</v>
          </cell>
          <cell r="AI237">
            <v>0</v>
          </cell>
          <cell r="AJ237">
            <v>0</v>
          </cell>
          <cell r="AK237">
            <v>0</v>
          </cell>
          <cell r="AL237">
            <v>-137071.25</v>
          </cell>
          <cell r="AM237">
            <v>-2070446.88</v>
          </cell>
          <cell r="AN237">
            <v>0</v>
          </cell>
          <cell r="AO237">
            <v>0</v>
          </cell>
          <cell r="AP237">
            <v>-1183889.95</v>
          </cell>
          <cell r="AQ237">
            <v>0</v>
          </cell>
          <cell r="AR237">
            <v>0</v>
          </cell>
          <cell r="AS237">
            <v>-210648.71</v>
          </cell>
          <cell r="AT237">
            <v>-251840.54</v>
          </cell>
          <cell r="AU237">
            <v>-11479.23</v>
          </cell>
          <cell r="AV237">
            <v>0</v>
          </cell>
          <cell r="AW237">
            <v>-16389.78</v>
          </cell>
          <cell r="AX237">
            <v>-201.68</v>
          </cell>
          <cell r="AY237">
            <v>103011.07</v>
          </cell>
          <cell r="AZ237">
            <v>-542223.14</v>
          </cell>
          <cell r="BA237">
            <v>-2100</v>
          </cell>
          <cell r="BB237">
            <v>-21794.92</v>
          </cell>
          <cell r="BC237">
            <v>-31036.61</v>
          </cell>
          <cell r="BD237">
            <v>-6024</v>
          </cell>
          <cell r="BE237">
            <v>-50133.84</v>
          </cell>
          <cell r="BF237">
            <v>-15060.3</v>
          </cell>
          <cell r="BG237">
            <v>-21315.94</v>
          </cell>
          <cell r="BH237">
            <v>-1212.5</v>
          </cell>
          <cell r="BI237">
            <v>-16512.150000000001</v>
          </cell>
          <cell r="BJ237">
            <v>0</v>
          </cell>
          <cell r="BK237">
            <v>-27577.919999999998</v>
          </cell>
          <cell r="BL237">
            <v>-53447.96</v>
          </cell>
          <cell r="BM237">
            <v>0</v>
          </cell>
          <cell r="BN237">
            <v>0</v>
          </cell>
          <cell r="BO237">
            <v>-458122.08</v>
          </cell>
          <cell r="BP237">
            <v>0</v>
          </cell>
          <cell r="BQ237">
            <v>-9156153.4399999995</v>
          </cell>
          <cell r="BR237">
            <v>0</v>
          </cell>
          <cell r="BS237">
            <v>0</v>
          </cell>
          <cell r="BT237">
            <v>364222.48</v>
          </cell>
          <cell r="BU237">
            <v>0</v>
          </cell>
          <cell r="BV237">
            <v>163861.63</v>
          </cell>
          <cell r="BW237">
            <v>0</v>
          </cell>
          <cell r="BX237">
            <v>0</v>
          </cell>
          <cell r="BY237">
            <v>0</v>
          </cell>
          <cell r="BZ237">
            <v>0</v>
          </cell>
          <cell r="CA237">
            <v>528084.11</v>
          </cell>
          <cell r="CB237">
            <v>-8628069.3300000001</v>
          </cell>
          <cell r="CC237">
            <v>0</v>
          </cell>
        </row>
        <row r="238">
          <cell r="B238" t="str">
            <v>PL33700</v>
          </cell>
          <cell r="C238">
            <v>0</v>
          </cell>
          <cell r="D238">
            <v>-96601.31</v>
          </cell>
          <cell r="E238">
            <v>0</v>
          </cell>
          <cell r="F238">
            <v>0</v>
          </cell>
          <cell r="G238">
            <v>0</v>
          </cell>
          <cell r="H238">
            <v>0</v>
          </cell>
          <cell r="I238">
            <v>0</v>
          </cell>
          <cell r="J238">
            <v>0</v>
          </cell>
          <cell r="K238">
            <v>0</v>
          </cell>
          <cell r="L238">
            <v>-9.9</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0</v>
          </cell>
          <cell r="BO238">
            <v>0</v>
          </cell>
          <cell r="BP238">
            <v>0</v>
          </cell>
          <cell r="BQ238">
            <v>-96611.21</v>
          </cell>
          <cell r="BR238">
            <v>0</v>
          </cell>
          <cell r="BS238">
            <v>0</v>
          </cell>
          <cell r="BT238">
            <v>0</v>
          </cell>
          <cell r="BU238">
            <v>0</v>
          </cell>
          <cell r="BV238">
            <v>0</v>
          </cell>
          <cell r="BW238">
            <v>0</v>
          </cell>
          <cell r="BX238">
            <v>0</v>
          </cell>
          <cell r="BY238">
            <v>0</v>
          </cell>
          <cell r="BZ238">
            <v>0</v>
          </cell>
          <cell r="CA238">
            <v>0</v>
          </cell>
          <cell r="CB238">
            <v>-96611.21</v>
          </cell>
          <cell r="CC238">
            <v>0</v>
          </cell>
        </row>
        <row r="239">
          <cell r="B239" t="str">
            <v>PL33800</v>
          </cell>
          <cell r="C239">
            <v>0</v>
          </cell>
          <cell r="D239">
            <v>-3447610.39</v>
          </cell>
          <cell r="E239">
            <v>0</v>
          </cell>
          <cell r="F239">
            <v>-27100.05</v>
          </cell>
          <cell r="G239">
            <v>0</v>
          </cell>
          <cell r="H239">
            <v>0</v>
          </cell>
          <cell r="I239">
            <v>0</v>
          </cell>
          <cell r="J239">
            <v>0</v>
          </cell>
          <cell r="K239">
            <v>0</v>
          </cell>
          <cell r="L239">
            <v>-2166.27</v>
          </cell>
          <cell r="M239">
            <v>0</v>
          </cell>
          <cell r="N239">
            <v>0</v>
          </cell>
          <cell r="O239">
            <v>0</v>
          </cell>
          <cell r="P239">
            <v>0</v>
          </cell>
          <cell r="Q239">
            <v>0</v>
          </cell>
          <cell r="R239">
            <v>0</v>
          </cell>
          <cell r="S239">
            <v>0</v>
          </cell>
          <cell r="T239">
            <v>0</v>
          </cell>
          <cell r="U239">
            <v>0</v>
          </cell>
          <cell r="V239">
            <v>-148.72</v>
          </cell>
          <cell r="W239">
            <v>0</v>
          </cell>
          <cell r="X239">
            <v>0</v>
          </cell>
          <cell r="Y239">
            <v>0</v>
          </cell>
          <cell r="Z239">
            <v>0</v>
          </cell>
          <cell r="AA239">
            <v>0</v>
          </cell>
          <cell r="AB239">
            <v>-526190.97</v>
          </cell>
          <cell r="AC239">
            <v>-7055.07</v>
          </cell>
          <cell r="AD239">
            <v>-13293.65</v>
          </cell>
          <cell r="AE239">
            <v>0</v>
          </cell>
          <cell r="AF239">
            <v>-36973.39</v>
          </cell>
          <cell r="AG239">
            <v>-8261.89</v>
          </cell>
          <cell r="AH239">
            <v>-260</v>
          </cell>
          <cell r="AI239">
            <v>0</v>
          </cell>
          <cell r="AJ239">
            <v>0</v>
          </cell>
          <cell r="AK239">
            <v>0</v>
          </cell>
          <cell r="AL239">
            <v>-4326.96</v>
          </cell>
          <cell r="AM239">
            <v>-568395.23</v>
          </cell>
          <cell r="AN239">
            <v>0</v>
          </cell>
          <cell r="AO239">
            <v>0</v>
          </cell>
          <cell r="AP239">
            <v>-247192.8</v>
          </cell>
          <cell r="AQ239">
            <v>0</v>
          </cell>
          <cell r="AR239">
            <v>-8496</v>
          </cell>
          <cell r="AS239">
            <v>-58053.97</v>
          </cell>
          <cell r="AT239">
            <v>-8000</v>
          </cell>
          <cell r="AU239">
            <v>-3552</v>
          </cell>
          <cell r="AV239">
            <v>0</v>
          </cell>
          <cell r="AW239">
            <v>0</v>
          </cell>
          <cell r="AX239">
            <v>0</v>
          </cell>
          <cell r="AY239">
            <v>99481.56</v>
          </cell>
          <cell r="AZ239">
            <v>-64809.52</v>
          </cell>
          <cell r="BA239">
            <v>0</v>
          </cell>
          <cell r="BB239">
            <v>-16173.52</v>
          </cell>
          <cell r="BC239">
            <v>-8260.91</v>
          </cell>
          <cell r="BD239">
            <v>0</v>
          </cell>
          <cell r="BE239">
            <v>-22125.4</v>
          </cell>
          <cell r="BF239">
            <v>-11907</v>
          </cell>
          <cell r="BG239">
            <v>-2396.8000000000002</v>
          </cell>
          <cell r="BH239">
            <v>0</v>
          </cell>
          <cell r="BI239">
            <v>-10493.9</v>
          </cell>
          <cell r="BJ239">
            <v>0</v>
          </cell>
          <cell r="BK239">
            <v>0</v>
          </cell>
          <cell r="BL239">
            <v>-16421.71</v>
          </cell>
          <cell r="BM239">
            <v>-54755.12</v>
          </cell>
          <cell r="BN239">
            <v>0</v>
          </cell>
          <cell r="BO239">
            <v>-124256.76</v>
          </cell>
          <cell r="BP239">
            <v>0</v>
          </cell>
          <cell r="BQ239">
            <v>-5199196.4400000004</v>
          </cell>
          <cell r="BR239">
            <v>0</v>
          </cell>
          <cell r="BS239">
            <v>0</v>
          </cell>
          <cell r="BT239">
            <v>320409</v>
          </cell>
          <cell r="BU239">
            <v>0</v>
          </cell>
          <cell r="BV239">
            <v>0</v>
          </cell>
          <cell r="BW239">
            <v>0</v>
          </cell>
          <cell r="BX239">
            <v>0</v>
          </cell>
          <cell r="BY239">
            <v>0</v>
          </cell>
          <cell r="BZ239">
            <v>0</v>
          </cell>
          <cell r="CA239">
            <v>320409</v>
          </cell>
          <cell r="CB239">
            <v>-4878787.4400000004</v>
          </cell>
          <cell r="CC239">
            <v>0</v>
          </cell>
        </row>
        <row r="240">
          <cell r="B240" t="str">
            <v>PL33900</v>
          </cell>
          <cell r="C240">
            <v>0</v>
          </cell>
          <cell r="D240">
            <v>-746305.03</v>
          </cell>
          <cell r="E240">
            <v>-998.22</v>
          </cell>
          <cell r="F240">
            <v>-2631.5</v>
          </cell>
          <cell r="G240">
            <v>0</v>
          </cell>
          <cell r="H240">
            <v>0</v>
          </cell>
          <cell r="I240">
            <v>-4.2</v>
          </cell>
          <cell r="J240">
            <v>-2.1</v>
          </cell>
          <cell r="K240">
            <v>-4229.87</v>
          </cell>
          <cell r="L240">
            <v>-16.8</v>
          </cell>
          <cell r="M240">
            <v>-24.55</v>
          </cell>
          <cell r="N240">
            <v>-11.9</v>
          </cell>
          <cell r="O240">
            <v>-327.67</v>
          </cell>
          <cell r="P240">
            <v>-25.2</v>
          </cell>
          <cell r="Q240">
            <v>0</v>
          </cell>
          <cell r="R240">
            <v>0</v>
          </cell>
          <cell r="S240">
            <v>0</v>
          </cell>
          <cell r="T240">
            <v>-1429.26</v>
          </cell>
          <cell r="U240">
            <v>0</v>
          </cell>
          <cell r="V240">
            <v>-136.35</v>
          </cell>
          <cell r="W240">
            <v>0</v>
          </cell>
          <cell r="X240">
            <v>-32.200000000000003</v>
          </cell>
          <cell r="Y240">
            <v>-14.78</v>
          </cell>
          <cell r="Z240">
            <v>0</v>
          </cell>
          <cell r="AA240">
            <v>0</v>
          </cell>
          <cell r="AB240">
            <v>-72739.72</v>
          </cell>
          <cell r="AC240">
            <v>-5959.85</v>
          </cell>
          <cell r="AD240">
            <v>-443.29</v>
          </cell>
          <cell r="AE240">
            <v>0</v>
          </cell>
          <cell r="AF240">
            <v>-24.75</v>
          </cell>
          <cell r="AG240">
            <v>-1747.4</v>
          </cell>
          <cell r="AH240">
            <v>-14.89</v>
          </cell>
          <cell r="AI240">
            <v>0</v>
          </cell>
          <cell r="AJ240">
            <v>0</v>
          </cell>
          <cell r="AK240">
            <v>0</v>
          </cell>
          <cell r="AL240">
            <v>-1707.59</v>
          </cell>
          <cell r="AM240">
            <v>-858108.39</v>
          </cell>
          <cell r="AN240">
            <v>0</v>
          </cell>
          <cell r="AO240">
            <v>0</v>
          </cell>
          <cell r="AP240">
            <v>-95162.7</v>
          </cell>
          <cell r="AQ240">
            <v>0</v>
          </cell>
          <cell r="AR240">
            <v>0</v>
          </cell>
          <cell r="AS240">
            <v>-1801.68</v>
          </cell>
          <cell r="AT240">
            <v>-3832.18</v>
          </cell>
          <cell r="AU240">
            <v>0</v>
          </cell>
          <cell r="AV240">
            <v>0</v>
          </cell>
          <cell r="AW240">
            <v>0</v>
          </cell>
          <cell r="AX240">
            <v>0</v>
          </cell>
          <cell r="AY240">
            <v>0</v>
          </cell>
          <cell r="AZ240">
            <v>-58391.21</v>
          </cell>
          <cell r="BA240">
            <v>0</v>
          </cell>
          <cell r="BB240">
            <v>-1184.83</v>
          </cell>
          <cell r="BC240">
            <v>-5177.49</v>
          </cell>
          <cell r="BD240">
            <v>0</v>
          </cell>
          <cell r="BE240">
            <v>-6326.53</v>
          </cell>
          <cell r="BF240">
            <v>-123.15</v>
          </cell>
          <cell r="BG240">
            <v>-1956.91</v>
          </cell>
          <cell r="BH240">
            <v>0</v>
          </cell>
          <cell r="BI240">
            <v>-4418.3999999999996</v>
          </cell>
          <cell r="BJ240">
            <v>0</v>
          </cell>
          <cell r="BK240">
            <v>0</v>
          </cell>
          <cell r="BL240">
            <v>-886.91</v>
          </cell>
          <cell r="BM240">
            <v>-29</v>
          </cell>
          <cell r="BN240">
            <v>-26.97</v>
          </cell>
          <cell r="BO240">
            <v>-26876.880000000001</v>
          </cell>
          <cell r="BP240">
            <v>0</v>
          </cell>
          <cell r="BQ240">
            <v>-1903130.35</v>
          </cell>
          <cell r="BR240">
            <v>0</v>
          </cell>
          <cell r="BS240">
            <v>0</v>
          </cell>
          <cell r="BT240">
            <v>6344.19</v>
          </cell>
          <cell r="BU240">
            <v>0</v>
          </cell>
          <cell r="BV240">
            <v>0</v>
          </cell>
          <cell r="BW240">
            <v>0</v>
          </cell>
          <cell r="BX240">
            <v>0</v>
          </cell>
          <cell r="BY240">
            <v>0</v>
          </cell>
          <cell r="BZ240">
            <v>0</v>
          </cell>
          <cell r="CA240">
            <v>6344.19</v>
          </cell>
          <cell r="CB240">
            <v>-1896786.16</v>
          </cell>
          <cell r="CC240">
            <v>0</v>
          </cell>
        </row>
        <row r="241">
          <cell r="B241" t="str">
            <v>PL33910</v>
          </cell>
          <cell r="C241">
            <v>0</v>
          </cell>
          <cell r="D241">
            <v>-121053.89</v>
          </cell>
          <cell r="E241">
            <v>-22516.75</v>
          </cell>
          <cell r="F241">
            <v>-7696.92</v>
          </cell>
          <cell r="G241">
            <v>0</v>
          </cell>
          <cell r="H241">
            <v>0</v>
          </cell>
          <cell r="I241">
            <v>0</v>
          </cell>
          <cell r="J241">
            <v>-391.55</v>
          </cell>
          <cell r="K241">
            <v>-34923.57</v>
          </cell>
          <cell r="L241">
            <v>-4471.09</v>
          </cell>
          <cell r="M241">
            <v>-2340.37</v>
          </cell>
          <cell r="N241">
            <v>0</v>
          </cell>
          <cell r="O241">
            <v>-9555.86</v>
          </cell>
          <cell r="P241">
            <v>-34714.51</v>
          </cell>
          <cell r="Q241">
            <v>0</v>
          </cell>
          <cell r="R241">
            <v>-19.309999999999999</v>
          </cell>
          <cell r="S241">
            <v>0</v>
          </cell>
          <cell r="T241">
            <v>-1145.44</v>
          </cell>
          <cell r="U241">
            <v>0</v>
          </cell>
          <cell r="V241">
            <v>-1205.27</v>
          </cell>
          <cell r="W241">
            <v>-208.06</v>
          </cell>
          <cell r="X241">
            <v>-4674.09</v>
          </cell>
          <cell r="Y241">
            <v>-2724.12</v>
          </cell>
          <cell r="Z241">
            <v>0</v>
          </cell>
          <cell r="AA241">
            <v>0</v>
          </cell>
          <cell r="AB241">
            <v>-182016.92</v>
          </cell>
          <cell r="AC241">
            <v>-36252.83</v>
          </cell>
          <cell r="AD241">
            <v>-3457.98</v>
          </cell>
          <cell r="AE241">
            <v>-25.52</v>
          </cell>
          <cell r="AF241">
            <v>-1098.29</v>
          </cell>
          <cell r="AG241">
            <v>-3842.37</v>
          </cell>
          <cell r="AH241">
            <v>0</v>
          </cell>
          <cell r="AI241">
            <v>0</v>
          </cell>
          <cell r="AJ241">
            <v>0</v>
          </cell>
          <cell r="AK241">
            <v>0</v>
          </cell>
          <cell r="AL241">
            <v>-1410.88</v>
          </cell>
          <cell r="AM241">
            <v>-319175.08</v>
          </cell>
          <cell r="AN241">
            <v>0</v>
          </cell>
          <cell r="AO241">
            <v>0</v>
          </cell>
          <cell r="AP241">
            <v>-238191.37</v>
          </cell>
          <cell r="AQ241">
            <v>0</v>
          </cell>
          <cell r="AR241">
            <v>-39.520000000000003</v>
          </cell>
          <cell r="AS241">
            <v>-1506.92</v>
          </cell>
          <cell r="AT241">
            <v>0</v>
          </cell>
          <cell r="AU241">
            <v>-834.7</v>
          </cell>
          <cell r="AV241">
            <v>0</v>
          </cell>
          <cell r="AW241">
            <v>-181.4</v>
          </cell>
          <cell r="AX241">
            <v>0</v>
          </cell>
          <cell r="AY241">
            <v>0</v>
          </cell>
          <cell r="AZ241">
            <v>-3704.08</v>
          </cell>
          <cell r="BA241">
            <v>0</v>
          </cell>
          <cell r="BB241">
            <v>-16387.46</v>
          </cell>
          <cell r="BC241">
            <v>-2281.67</v>
          </cell>
          <cell r="BD241">
            <v>-1.73</v>
          </cell>
          <cell r="BE241">
            <v>-3372.79</v>
          </cell>
          <cell r="BF241">
            <v>-7040.13</v>
          </cell>
          <cell r="BG241">
            <v>-1698.55</v>
          </cell>
          <cell r="BH241">
            <v>0</v>
          </cell>
          <cell r="BI241">
            <v>-2660.05</v>
          </cell>
          <cell r="BJ241">
            <v>-478.8</v>
          </cell>
          <cell r="BK241">
            <v>0</v>
          </cell>
          <cell r="BL241">
            <v>-4178.09</v>
          </cell>
          <cell r="BM241">
            <v>0</v>
          </cell>
          <cell r="BN241">
            <v>0</v>
          </cell>
          <cell r="BO241">
            <v>-62681.34</v>
          </cell>
          <cell r="BP241">
            <v>0</v>
          </cell>
          <cell r="BQ241">
            <v>-1140159.27</v>
          </cell>
          <cell r="BR241">
            <v>0</v>
          </cell>
          <cell r="BS241">
            <v>0</v>
          </cell>
          <cell r="BT241">
            <v>19890.84</v>
          </cell>
          <cell r="BU241">
            <v>0</v>
          </cell>
          <cell r="BV241">
            <v>25507.31</v>
          </cell>
          <cell r="BW241">
            <v>0</v>
          </cell>
          <cell r="BX241">
            <v>0</v>
          </cell>
          <cell r="BY241">
            <v>0</v>
          </cell>
          <cell r="BZ241">
            <v>0</v>
          </cell>
          <cell r="CA241">
            <v>45398.15</v>
          </cell>
          <cell r="CB241">
            <v>-1094761.1200000001</v>
          </cell>
          <cell r="CC241">
            <v>0</v>
          </cell>
        </row>
        <row r="242">
          <cell r="B242" t="str">
            <v>PL34000</v>
          </cell>
          <cell r="C242">
            <v>0</v>
          </cell>
          <cell r="D242">
            <v>-238242.61</v>
          </cell>
          <cell r="E242">
            <v>0</v>
          </cell>
          <cell r="F242">
            <v>0</v>
          </cell>
          <cell r="G242">
            <v>0</v>
          </cell>
          <cell r="H242">
            <v>0</v>
          </cell>
          <cell r="I242">
            <v>0</v>
          </cell>
          <cell r="J242">
            <v>0</v>
          </cell>
          <cell r="K242">
            <v>0</v>
          </cell>
          <cell r="L242">
            <v>-229.2</v>
          </cell>
          <cell r="M242">
            <v>0</v>
          </cell>
          <cell r="N242">
            <v>0</v>
          </cell>
          <cell r="O242">
            <v>0</v>
          </cell>
          <cell r="P242">
            <v>0</v>
          </cell>
          <cell r="Q242">
            <v>0</v>
          </cell>
          <cell r="R242">
            <v>0</v>
          </cell>
          <cell r="S242">
            <v>0</v>
          </cell>
          <cell r="T242">
            <v>-14.06</v>
          </cell>
          <cell r="U242">
            <v>0</v>
          </cell>
          <cell r="V242">
            <v>-41.85</v>
          </cell>
          <cell r="W242">
            <v>0</v>
          </cell>
          <cell r="X242">
            <v>0</v>
          </cell>
          <cell r="Y242">
            <v>0</v>
          </cell>
          <cell r="Z242">
            <v>0</v>
          </cell>
          <cell r="AA242">
            <v>0</v>
          </cell>
          <cell r="AB242">
            <v>-79329.240000000005</v>
          </cell>
          <cell r="AC242">
            <v>-6922.61</v>
          </cell>
          <cell r="AD242">
            <v>-1473.74</v>
          </cell>
          <cell r="AE242">
            <v>-1154</v>
          </cell>
          <cell r="AF242">
            <v>-680.79</v>
          </cell>
          <cell r="AG242">
            <v>-2610.1799999999998</v>
          </cell>
          <cell r="AH242">
            <v>-60.63</v>
          </cell>
          <cell r="AI242">
            <v>0</v>
          </cell>
          <cell r="AJ242">
            <v>0</v>
          </cell>
          <cell r="AK242">
            <v>0</v>
          </cell>
          <cell r="AL242">
            <v>-2700.52</v>
          </cell>
          <cell r="AM242">
            <v>-37794.239999999998</v>
          </cell>
          <cell r="AN242">
            <v>0</v>
          </cell>
          <cell r="AO242">
            <v>0</v>
          </cell>
          <cell r="AP242">
            <v>-265435.45</v>
          </cell>
          <cell r="AQ242">
            <v>0</v>
          </cell>
          <cell r="AR242">
            <v>-135</v>
          </cell>
          <cell r="AS242">
            <v>-14128.25</v>
          </cell>
          <cell r="AT242">
            <v>-3769.9</v>
          </cell>
          <cell r="AU242">
            <v>0</v>
          </cell>
          <cell r="AV242">
            <v>0</v>
          </cell>
          <cell r="AW242">
            <v>0</v>
          </cell>
          <cell r="AX242">
            <v>0</v>
          </cell>
          <cell r="AY242">
            <v>1875.96</v>
          </cell>
          <cell r="AZ242">
            <v>-9499.98</v>
          </cell>
          <cell r="BA242">
            <v>0</v>
          </cell>
          <cell r="BB242">
            <v>-5461.88</v>
          </cell>
          <cell r="BC242">
            <v>-5799.32</v>
          </cell>
          <cell r="BD242">
            <v>0</v>
          </cell>
          <cell r="BE242">
            <v>-11574.55</v>
          </cell>
          <cell r="BF242">
            <v>-3494.99</v>
          </cell>
          <cell r="BG242">
            <v>-652.41999999999996</v>
          </cell>
          <cell r="BH242">
            <v>0</v>
          </cell>
          <cell r="BI242">
            <v>-6745.82</v>
          </cell>
          <cell r="BJ242">
            <v>0</v>
          </cell>
          <cell r="BK242">
            <v>0</v>
          </cell>
          <cell r="BL242">
            <v>-5833.8</v>
          </cell>
          <cell r="BM242">
            <v>-32.32</v>
          </cell>
          <cell r="BN242">
            <v>-14.27</v>
          </cell>
          <cell r="BO242">
            <v>-26016.59</v>
          </cell>
          <cell r="BP242">
            <v>0</v>
          </cell>
          <cell r="BQ242">
            <v>-727972.25</v>
          </cell>
          <cell r="BR242">
            <v>0</v>
          </cell>
          <cell r="BS242">
            <v>0</v>
          </cell>
          <cell r="BT242">
            <v>76223.520000000004</v>
          </cell>
          <cell r="BU242">
            <v>0</v>
          </cell>
          <cell r="BV242">
            <v>0</v>
          </cell>
          <cell r="BW242">
            <v>0</v>
          </cell>
          <cell r="BX242">
            <v>0</v>
          </cell>
          <cell r="BY242">
            <v>0</v>
          </cell>
          <cell r="BZ242">
            <v>0</v>
          </cell>
          <cell r="CA242">
            <v>76223.520000000004</v>
          </cell>
          <cell r="CB242">
            <v>-651748.73</v>
          </cell>
          <cell r="CC242">
            <v>0</v>
          </cell>
        </row>
        <row r="243">
          <cell r="B243" t="str">
            <v>PL34100</v>
          </cell>
          <cell r="C243">
            <v>0</v>
          </cell>
          <cell r="D243">
            <v>-89725.759999999995</v>
          </cell>
          <cell r="E243">
            <v>0</v>
          </cell>
          <cell r="F243">
            <v>-2513.3200000000002</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-22825.55</v>
          </cell>
          <cell r="AC243">
            <v>-1160.8499999999999</v>
          </cell>
          <cell r="AD243">
            <v>-433.63</v>
          </cell>
          <cell r="AE243">
            <v>0</v>
          </cell>
          <cell r="AF243">
            <v>-199.92</v>
          </cell>
          <cell r="AG243">
            <v>0</v>
          </cell>
          <cell r="AH243">
            <v>0</v>
          </cell>
          <cell r="AI243">
            <v>0</v>
          </cell>
          <cell r="AJ243">
            <v>0</v>
          </cell>
          <cell r="AK243">
            <v>-99.13</v>
          </cell>
          <cell r="AL243">
            <v>-935.58</v>
          </cell>
          <cell r="AM243">
            <v>-13937.71</v>
          </cell>
          <cell r="AN243">
            <v>0</v>
          </cell>
          <cell r="AO243">
            <v>0</v>
          </cell>
          <cell r="AP243">
            <v>-28185.49</v>
          </cell>
          <cell r="AQ243">
            <v>0</v>
          </cell>
          <cell r="AR243">
            <v>0</v>
          </cell>
          <cell r="AS243">
            <v>-554.71</v>
          </cell>
          <cell r="AT243">
            <v>0</v>
          </cell>
          <cell r="AU243">
            <v>-122.98</v>
          </cell>
          <cell r="AV243">
            <v>0</v>
          </cell>
          <cell r="AW243">
            <v>0</v>
          </cell>
          <cell r="AX243">
            <v>0</v>
          </cell>
          <cell r="AY243">
            <v>0</v>
          </cell>
          <cell r="AZ243">
            <v>-1828.57</v>
          </cell>
          <cell r="BA243">
            <v>0</v>
          </cell>
          <cell r="BB243">
            <v>-428.04</v>
          </cell>
          <cell r="BC243">
            <v>-304.32</v>
          </cell>
          <cell r="BD243">
            <v>-44.79</v>
          </cell>
          <cell r="BE243">
            <v>-40.049999999999997</v>
          </cell>
          <cell r="BF243">
            <v>-35.47</v>
          </cell>
          <cell r="BG243">
            <v>0</v>
          </cell>
          <cell r="BH243">
            <v>0</v>
          </cell>
          <cell r="BI243">
            <v>-16.37</v>
          </cell>
          <cell r="BJ243">
            <v>0</v>
          </cell>
          <cell r="BK243">
            <v>0</v>
          </cell>
          <cell r="BL243">
            <v>-48.01</v>
          </cell>
          <cell r="BM243">
            <v>0</v>
          </cell>
          <cell r="BN243">
            <v>0</v>
          </cell>
          <cell r="BO243">
            <v>-45770.34</v>
          </cell>
          <cell r="BP243">
            <v>0</v>
          </cell>
          <cell r="BQ243">
            <v>-209210.59</v>
          </cell>
          <cell r="BR243">
            <v>0</v>
          </cell>
          <cell r="BS243">
            <v>0</v>
          </cell>
          <cell r="BT243">
            <v>0</v>
          </cell>
          <cell r="BU243">
            <v>0</v>
          </cell>
          <cell r="BV243">
            <v>0</v>
          </cell>
          <cell r="BW243">
            <v>0</v>
          </cell>
          <cell r="BX243">
            <v>0</v>
          </cell>
          <cell r="BY243">
            <v>0</v>
          </cell>
          <cell r="BZ243">
            <v>0</v>
          </cell>
          <cell r="CA243">
            <v>0</v>
          </cell>
          <cell r="CB243">
            <v>-209210.59</v>
          </cell>
          <cell r="CC243">
            <v>0</v>
          </cell>
        </row>
        <row r="244">
          <cell r="B244" t="str">
            <v>PL34200</v>
          </cell>
          <cell r="C244">
            <v>0</v>
          </cell>
          <cell r="D244">
            <v>-57641.95</v>
          </cell>
          <cell r="E244">
            <v>0</v>
          </cell>
          <cell r="F244">
            <v>-2596.16</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-2307.69</v>
          </cell>
          <cell r="W244">
            <v>0</v>
          </cell>
          <cell r="X244">
            <v>0</v>
          </cell>
          <cell r="Y244">
            <v>0</v>
          </cell>
          <cell r="Z244">
            <v>0</v>
          </cell>
          <cell r="AA244">
            <v>0</v>
          </cell>
          <cell r="AB244">
            <v>-38415.11</v>
          </cell>
          <cell r="AC244">
            <v>-1992.88</v>
          </cell>
          <cell r="AD244">
            <v>-52.71</v>
          </cell>
          <cell r="AE244">
            <v>0</v>
          </cell>
          <cell r="AF244">
            <v>-179.69</v>
          </cell>
          <cell r="AG244">
            <v>-238.9</v>
          </cell>
          <cell r="AH244">
            <v>-79.39</v>
          </cell>
          <cell r="AI244">
            <v>0</v>
          </cell>
          <cell r="AJ244">
            <v>0</v>
          </cell>
          <cell r="AK244">
            <v>0</v>
          </cell>
          <cell r="AL244">
            <v>-66.97</v>
          </cell>
          <cell r="AM244">
            <v>-47223</v>
          </cell>
          <cell r="AN244">
            <v>0</v>
          </cell>
          <cell r="AO244">
            <v>0</v>
          </cell>
          <cell r="AP244">
            <v>-13442.64</v>
          </cell>
          <cell r="AQ244">
            <v>0</v>
          </cell>
          <cell r="AR244">
            <v>0</v>
          </cell>
          <cell r="AS244">
            <v>0</v>
          </cell>
          <cell r="AT244">
            <v>0</v>
          </cell>
          <cell r="AU244">
            <v>-951.33</v>
          </cell>
          <cell r="AV244">
            <v>0</v>
          </cell>
          <cell r="AW244">
            <v>-1966.08</v>
          </cell>
          <cell r="AX244">
            <v>0</v>
          </cell>
          <cell r="AY244">
            <v>0</v>
          </cell>
          <cell r="AZ244">
            <v>-2011.81</v>
          </cell>
          <cell r="BA244">
            <v>0</v>
          </cell>
          <cell r="BB244">
            <v>-843.17</v>
          </cell>
          <cell r="BC244">
            <v>-507.37</v>
          </cell>
          <cell r="BD244">
            <v>-20.58</v>
          </cell>
          <cell r="BE244">
            <v>-570.79999999999995</v>
          </cell>
          <cell r="BF244">
            <v>0</v>
          </cell>
          <cell r="BG244">
            <v>-34.5</v>
          </cell>
          <cell r="BH244">
            <v>0</v>
          </cell>
          <cell r="BI244">
            <v>-507.37</v>
          </cell>
          <cell r="BJ244">
            <v>0</v>
          </cell>
          <cell r="BK244">
            <v>0</v>
          </cell>
          <cell r="BL244">
            <v>-507.37</v>
          </cell>
          <cell r="BM244">
            <v>0</v>
          </cell>
          <cell r="BN244">
            <v>0</v>
          </cell>
          <cell r="BO244">
            <v>-12066.54</v>
          </cell>
          <cell r="BP244">
            <v>0</v>
          </cell>
          <cell r="BQ244">
            <v>-184224.01</v>
          </cell>
          <cell r="BR244">
            <v>0</v>
          </cell>
          <cell r="BS244">
            <v>0</v>
          </cell>
          <cell r="BT244">
            <v>7832.59</v>
          </cell>
          <cell r="BU244">
            <v>0</v>
          </cell>
          <cell r="BV244">
            <v>0</v>
          </cell>
          <cell r="BW244">
            <v>0</v>
          </cell>
          <cell r="BX244">
            <v>0</v>
          </cell>
          <cell r="BY244">
            <v>0</v>
          </cell>
          <cell r="BZ244">
            <v>0</v>
          </cell>
          <cell r="CA244">
            <v>7832.59</v>
          </cell>
          <cell r="CB244">
            <v>-176391.42</v>
          </cell>
          <cell r="CC244">
            <v>0</v>
          </cell>
        </row>
        <row r="245">
          <cell r="B245" t="str">
            <v>PL34300</v>
          </cell>
          <cell r="C245">
            <v>0</v>
          </cell>
          <cell r="D245">
            <v>-1986732.39</v>
          </cell>
          <cell r="E245">
            <v>-15182.75</v>
          </cell>
          <cell r="F245">
            <v>-6302.38</v>
          </cell>
          <cell r="G245">
            <v>-1824.52</v>
          </cell>
          <cell r="H245">
            <v>-789.94</v>
          </cell>
          <cell r="I245">
            <v>-914.67</v>
          </cell>
          <cell r="J245">
            <v>0</v>
          </cell>
          <cell r="K245">
            <v>-763.29</v>
          </cell>
          <cell r="L245">
            <v>-691.84</v>
          </cell>
          <cell r="M245">
            <v>-2079.66</v>
          </cell>
          <cell r="N245">
            <v>-8789.49</v>
          </cell>
          <cell r="O245">
            <v>-6098.03</v>
          </cell>
          <cell r="P245">
            <v>-3714.3</v>
          </cell>
          <cell r="Q245">
            <v>0</v>
          </cell>
          <cell r="R245">
            <v>-1392.05</v>
          </cell>
          <cell r="S245">
            <v>0</v>
          </cell>
          <cell r="T245">
            <v>-840.41</v>
          </cell>
          <cell r="U245">
            <v>-463.6</v>
          </cell>
          <cell r="V245">
            <v>-70.2</v>
          </cell>
          <cell r="W245">
            <v>-49894.52</v>
          </cell>
          <cell r="X245">
            <v>-1162.45</v>
          </cell>
          <cell r="Y245">
            <v>0</v>
          </cell>
          <cell r="Z245">
            <v>-933.2</v>
          </cell>
          <cell r="AA245">
            <v>0</v>
          </cell>
          <cell r="AB245">
            <v>-21523.09</v>
          </cell>
          <cell r="AC245">
            <v>-44385.61</v>
          </cell>
          <cell r="AD245">
            <v>0</v>
          </cell>
          <cell r="AE245">
            <v>-2321.81</v>
          </cell>
          <cell r="AF245">
            <v>-643.5</v>
          </cell>
          <cell r="AG245">
            <v>-695.55</v>
          </cell>
          <cell r="AH245">
            <v>-408.57</v>
          </cell>
          <cell r="AI245">
            <v>-33117.5</v>
          </cell>
          <cell r="AJ245">
            <v>-1114.5999999999999</v>
          </cell>
          <cell r="AK245">
            <v>-502014.6</v>
          </cell>
          <cell r="AL245">
            <v>32779.43</v>
          </cell>
          <cell r="AM245">
            <v>-1355517.45</v>
          </cell>
          <cell r="AN245">
            <v>-119996.42</v>
          </cell>
          <cell r="AO245">
            <v>370500</v>
          </cell>
          <cell r="AP245">
            <v>-38021.5</v>
          </cell>
          <cell r="AQ245">
            <v>0</v>
          </cell>
          <cell r="AR245">
            <v>0</v>
          </cell>
          <cell r="AS245">
            <v>-612.79999999999995</v>
          </cell>
          <cell r="AT245">
            <v>-1314</v>
          </cell>
          <cell r="AU245">
            <v>-5105.8</v>
          </cell>
          <cell r="AV245">
            <v>0</v>
          </cell>
          <cell r="AW245">
            <v>-77703.45</v>
          </cell>
          <cell r="AX245">
            <v>0</v>
          </cell>
          <cell r="AY245">
            <v>0</v>
          </cell>
          <cell r="AZ245">
            <v>-70003.520000000004</v>
          </cell>
          <cell r="BA245">
            <v>0</v>
          </cell>
          <cell r="BB245">
            <v>-1963.14</v>
          </cell>
          <cell r="BC245">
            <v>-4393.8500000000004</v>
          </cell>
          <cell r="BD245">
            <v>-3319.3</v>
          </cell>
          <cell r="BE245">
            <v>-18258.689999999999</v>
          </cell>
          <cell r="BF245">
            <v>-2613.79</v>
          </cell>
          <cell r="BG245">
            <v>-1533.99</v>
          </cell>
          <cell r="BH245">
            <v>0</v>
          </cell>
          <cell r="BI245">
            <v>-3939.08</v>
          </cell>
          <cell r="BJ245">
            <v>0</v>
          </cell>
          <cell r="BK245">
            <v>0</v>
          </cell>
          <cell r="BL245">
            <v>-6255.74</v>
          </cell>
          <cell r="BM245">
            <v>0</v>
          </cell>
          <cell r="BN245">
            <v>-16424.849999999999</v>
          </cell>
          <cell r="BO245">
            <v>0</v>
          </cell>
          <cell r="BP245">
            <v>0</v>
          </cell>
          <cell r="BQ245">
            <v>-4018562.46</v>
          </cell>
          <cell r="BR245">
            <v>0</v>
          </cell>
          <cell r="BS245">
            <v>0</v>
          </cell>
          <cell r="BT245">
            <v>0</v>
          </cell>
          <cell r="BU245">
            <v>2556.46</v>
          </cell>
          <cell r="BV245">
            <v>0</v>
          </cell>
          <cell r="BW245">
            <v>0</v>
          </cell>
          <cell r="BX245">
            <v>0</v>
          </cell>
          <cell r="BY245">
            <v>0</v>
          </cell>
          <cell r="BZ245">
            <v>0</v>
          </cell>
          <cell r="CA245">
            <v>2556.46</v>
          </cell>
          <cell r="CB245">
            <v>-4016006</v>
          </cell>
          <cell r="CC245">
            <v>0</v>
          </cell>
        </row>
        <row r="246">
          <cell r="B246" t="str">
            <v>PL34310</v>
          </cell>
          <cell r="C246">
            <v>0</v>
          </cell>
          <cell r="D246">
            <v>-9038437.1899999995</v>
          </cell>
          <cell r="E246">
            <v>0</v>
          </cell>
          <cell r="F246">
            <v>-73105</v>
          </cell>
          <cell r="G246">
            <v>-5250</v>
          </cell>
          <cell r="H246">
            <v>-3500</v>
          </cell>
          <cell r="I246">
            <v>-16460</v>
          </cell>
          <cell r="J246">
            <v>0</v>
          </cell>
          <cell r="K246">
            <v>0</v>
          </cell>
          <cell r="L246">
            <v>-26835</v>
          </cell>
          <cell r="M246">
            <v>-5200</v>
          </cell>
          <cell r="N246">
            <v>-6800</v>
          </cell>
          <cell r="O246">
            <v>-5000</v>
          </cell>
          <cell r="P246">
            <v>-5000</v>
          </cell>
          <cell r="Q246">
            <v>0</v>
          </cell>
          <cell r="R246">
            <v>-5000</v>
          </cell>
          <cell r="S246">
            <v>0</v>
          </cell>
          <cell r="T246">
            <v>-5725</v>
          </cell>
          <cell r="U246">
            <v>-3605</v>
          </cell>
          <cell r="V246">
            <v>-14605</v>
          </cell>
          <cell r="W246">
            <v>-46037.95</v>
          </cell>
          <cell r="X246">
            <v>-5000</v>
          </cell>
          <cell r="Y246">
            <v>0</v>
          </cell>
          <cell r="Z246">
            <v>-10301.85</v>
          </cell>
          <cell r="AA246">
            <v>0</v>
          </cell>
          <cell r="AB246">
            <v>-410449.11</v>
          </cell>
          <cell r="AC246">
            <v>-66276.759999999995</v>
          </cell>
          <cell r="AD246">
            <v>-32365.200000000001</v>
          </cell>
          <cell r="AE246">
            <v>-18448.7</v>
          </cell>
          <cell r="AF246">
            <v>-31562.12</v>
          </cell>
          <cell r="AG246">
            <v>-11720.46</v>
          </cell>
          <cell r="AH246">
            <v>-5657.7</v>
          </cell>
          <cell r="AI246">
            <v>0</v>
          </cell>
          <cell r="AJ246">
            <v>0</v>
          </cell>
          <cell r="AK246">
            <v>0</v>
          </cell>
          <cell r="AL246">
            <v>0</v>
          </cell>
          <cell r="AM246">
            <v>0</v>
          </cell>
          <cell r="AN246">
            <v>0</v>
          </cell>
          <cell r="AO246">
            <v>0</v>
          </cell>
          <cell r="AP246">
            <v>-171100.3</v>
          </cell>
          <cell r="AQ246">
            <v>-31751.26</v>
          </cell>
          <cell r="AR246">
            <v>-3286.57</v>
          </cell>
          <cell r="AS246">
            <v>-46267.45</v>
          </cell>
          <cell r="AT246">
            <v>-381064.3</v>
          </cell>
          <cell r="AU246">
            <v>-4317.18</v>
          </cell>
          <cell r="AV246">
            <v>-3054.4</v>
          </cell>
          <cell r="AW246">
            <v>-24165.4</v>
          </cell>
          <cell r="AX246">
            <v>-6531.25</v>
          </cell>
          <cell r="AY246">
            <v>0</v>
          </cell>
          <cell r="AZ246">
            <v>-505735.15</v>
          </cell>
          <cell r="BA246">
            <v>-7500</v>
          </cell>
          <cell r="BB246">
            <v>-1861.7</v>
          </cell>
          <cell r="BC246">
            <v>-5987.8</v>
          </cell>
          <cell r="BD246">
            <v>-8251</v>
          </cell>
          <cell r="BE246">
            <v>-7859.25</v>
          </cell>
          <cell r="BF246">
            <v>-4360.3</v>
          </cell>
          <cell r="BG246">
            <v>-3562.9</v>
          </cell>
          <cell r="BH246">
            <v>-7840.5</v>
          </cell>
          <cell r="BI246">
            <v>-5665.08</v>
          </cell>
          <cell r="BJ246">
            <v>-1238.45</v>
          </cell>
          <cell r="BK246">
            <v>-48863.4</v>
          </cell>
          <cell r="BL246">
            <v>-6383.91</v>
          </cell>
          <cell r="BM246">
            <v>-16200.37</v>
          </cell>
          <cell r="BN246">
            <v>-34094.75</v>
          </cell>
          <cell r="BO246">
            <v>-193164.39</v>
          </cell>
          <cell r="BP246">
            <v>0</v>
          </cell>
          <cell r="BQ246">
            <v>-11382449.1</v>
          </cell>
          <cell r="BR246">
            <v>0</v>
          </cell>
          <cell r="BS246">
            <v>0</v>
          </cell>
          <cell r="BT246">
            <v>0</v>
          </cell>
          <cell r="BU246">
            <v>0</v>
          </cell>
          <cell r="BV246">
            <v>0</v>
          </cell>
          <cell r="BW246">
            <v>0</v>
          </cell>
          <cell r="BX246">
            <v>0</v>
          </cell>
          <cell r="BY246">
            <v>0</v>
          </cell>
          <cell r="BZ246">
            <v>0</v>
          </cell>
          <cell r="CA246">
            <v>0</v>
          </cell>
          <cell r="CB246">
            <v>-11382449.1</v>
          </cell>
          <cell r="CC246">
            <v>0</v>
          </cell>
        </row>
        <row r="247">
          <cell r="B247" t="str">
            <v>PL34400</v>
          </cell>
          <cell r="C247">
            <v>0</v>
          </cell>
          <cell r="D247">
            <v>-24506.07</v>
          </cell>
          <cell r="E247">
            <v>0</v>
          </cell>
          <cell r="F247">
            <v>-150.93</v>
          </cell>
          <cell r="G247">
            <v>0</v>
          </cell>
          <cell r="H247">
            <v>0</v>
          </cell>
          <cell r="I247">
            <v>0</v>
          </cell>
          <cell r="J247">
            <v>0</v>
          </cell>
          <cell r="K247">
            <v>-462.05</v>
          </cell>
          <cell r="L247">
            <v>0</v>
          </cell>
          <cell r="M247">
            <v>0</v>
          </cell>
          <cell r="N247">
            <v>0</v>
          </cell>
          <cell r="O247">
            <v>-338.18</v>
          </cell>
          <cell r="P247">
            <v>0</v>
          </cell>
          <cell r="Q247">
            <v>0</v>
          </cell>
          <cell r="R247">
            <v>0</v>
          </cell>
          <cell r="S247">
            <v>0</v>
          </cell>
          <cell r="T247">
            <v>0</v>
          </cell>
          <cell r="U247">
            <v>0</v>
          </cell>
          <cell r="V247">
            <v>0</v>
          </cell>
          <cell r="W247">
            <v>0</v>
          </cell>
          <cell r="X247">
            <v>0</v>
          </cell>
          <cell r="Y247">
            <v>0</v>
          </cell>
          <cell r="Z247">
            <v>0</v>
          </cell>
          <cell r="AA247">
            <v>0</v>
          </cell>
          <cell r="AB247">
            <v>-2043.16</v>
          </cell>
          <cell r="AC247">
            <v>-808.3</v>
          </cell>
          <cell r="AD247">
            <v>-301.89</v>
          </cell>
          <cell r="AE247">
            <v>0</v>
          </cell>
          <cell r="AF247">
            <v>-304.44</v>
          </cell>
          <cell r="AG247">
            <v>-407.97</v>
          </cell>
          <cell r="AH247">
            <v>0</v>
          </cell>
          <cell r="AI247">
            <v>0</v>
          </cell>
          <cell r="AJ247">
            <v>0</v>
          </cell>
          <cell r="AK247">
            <v>0</v>
          </cell>
          <cell r="AL247">
            <v>-358.56</v>
          </cell>
          <cell r="AM247">
            <v>-11394.14</v>
          </cell>
          <cell r="AN247">
            <v>0</v>
          </cell>
          <cell r="AO247">
            <v>0</v>
          </cell>
          <cell r="AP247">
            <v>-10837.98</v>
          </cell>
          <cell r="AQ247">
            <v>0</v>
          </cell>
          <cell r="AR247">
            <v>0</v>
          </cell>
          <cell r="AS247">
            <v>-723.5</v>
          </cell>
          <cell r="AT247">
            <v>0</v>
          </cell>
          <cell r="AU247">
            <v>0</v>
          </cell>
          <cell r="AV247">
            <v>0</v>
          </cell>
          <cell r="AW247">
            <v>0</v>
          </cell>
          <cell r="AX247">
            <v>0</v>
          </cell>
          <cell r="AY247">
            <v>0</v>
          </cell>
          <cell r="AZ247">
            <v>-195</v>
          </cell>
          <cell r="BA247">
            <v>0</v>
          </cell>
          <cell r="BB247">
            <v>-643.16999999999996</v>
          </cell>
          <cell r="BC247">
            <v>-154.86000000000001</v>
          </cell>
          <cell r="BD247">
            <v>0</v>
          </cell>
          <cell r="BE247">
            <v>-365.52</v>
          </cell>
          <cell r="BF247">
            <v>0</v>
          </cell>
          <cell r="BG247">
            <v>-41.37</v>
          </cell>
          <cell r="BH247">
            <v>0</v>
          </cell>
          <cell r="BI247">
            <v>0</v>
          </cell>
          <cell r="BJ247">
            <v>0</v>
          </cell>
          <cell r="BK247">
            <v>0</v>
          </cell>
          <cell r="BL247">
            <v>-55.14</v>
          </cell>
          <cell r="BM247">
            <v>0</v>
          </cell>
          <cell r="BN247">
            <v>0</v>
          </cell>
          <cell r="BO247">
            <v>-4301.99</v>
          </cell>
          <cell r="BP247">
            <v>0</v>
          </cell>
          <cell r="BQ247">
            <v>-58394.22</v>
          </cell>
          <cell r="BR247">
            <v>0</v>
          </cell>
          <cell r="BS247">
            <v>0</v>
          </cell>
          <cell r="BT247">
            <v>0</v>
          </cell>
          <cell r="BU247">
            <v>0</v>
          </cell>
          <cell r="BV247">
            <v>0</v>
          </cell>
          <cell r="BW247">
            <v>0</v>
          </cell>
          <cell r="BX247">
            <v>0</v>
          </cell>
          <cell r="BY247">
            <v>0</v>
          </cell>
          <cell r="BZ247">
            <v>0</v>
          </cell>
          <cell r="CA247">
            <v>0</v>
          </cell>
          <cell r="CB247">
            <v>-58394.22</v>
          </cell>
          <cell r="CC247">
            <v>0</v>
          </cell>
        </row>
        <row r="248">
          <cell r="B248" t="str">
            <v>PL34500</v>
          </cell>
          <cell r="C248">
            <v>0</v>
          </cell>
          <cell r="D248">
            <v>-242157.91</v>
          </cell>
          <cell r="E248">
            <v>-80</v>
          </cell>
          <cell r="F248">
            <v>-3580.15</v>
          </cell>
          <cell r="G248">
            <v>-80</v>
          </cell>
          <cell r="H248">
            <v>-80</v>
          </cell>
          <cell r="I248">
            <v>-176</v>
          </cell>
          <cell r="J248">
            <v>0</v>
          </cell>
          <cell r="K248">
            <v>-480</v>
          </cell>
          <cell r="L248">
            <v>-1907.96</v>
          </cell>
          <cell r="M248">
            <v>-630</v>
          </cell>
          <cell r="N248">
            <v>-48.65</v>
          </cell>
          <cell r="O248">
            <v>-7450</v>
          </cell>
          <cell r="P248">
            <v>-80</v>
          </cell>
          <cell r="Q248">
            <v>0</v>
          </cell>
          <cell r="R248">
            <v>-80</v>
          </cell>
          <cell r="S248">
            <v>0</v>
          </cell>
          <cell r="T248">
            <v>-360</v>
          </cell>
          <cell r="U248">
            <v>-2745.4</v>
          </cell>
          <cell r="V248">
            <v>-1601.1</v>
          </cell>
          <cell r="W248">
            <v>-338.76</v>
          </cell>
          <cell r="X248">
            <v>-415.61</v>
          </cell>
          <cell r="Y248">
            <v>-43.32</v>
          </cell>
          <cell r="Z248">
            <v>-268</v>
          </cell>
          <cell r="AA248">
            <v>0</v>
          </cell>
          <cell r="AB248">
            <v>-38768.300000000003</v>
          </cell>
          <cell r="AC248">
            <v>-3500.65</v>
          </cell>
          <cell r="AD248">
            <v>-2514.71</v>
          </cell>
          <cell r="AE248">
            <v>-176.68</v>
          </cell>
          <cell r="AF248">
            <v>-2214</v>
          </cell>
          <cell r="AG248">
            <v>-4011.74</v>
          </cell>
          <cell r="AH248">
            <v>-2283.9</v>
          </cell>
          <cell r="AI248">
            <v>-180</v>
          </cell>
          <cell r="AJ248">
            <v>-80</v>
          </cell>
          <cell r="AK248">
            <v>-14385.38</v>
          </cell>
          <cell r="AL248">
            <v>-2515</v>
          </cell>
          <cell r="AM248">
            <v>-161282.09</v>
          </cell>
          <cell r="AN248">
            <v>-179.96</v>
          </cell>
          <cell r="AO248">
            <v>0</v>
          </cell>
          <cell r="AP248">
            <v>-10499.78</v>
          </cell>
          <cell r="AQ248">
            <v>0</v>
          </cell>
          <cell r="AR248">
            <v>-241.9</v>
          </cell>
          <cell r="AS248">
            <v>-450.99</v>
          </cell>
          <cell r="AT248">
            <v>-541.67999999999995</v>
          </cell>
          <cell r="AU248">
            <v>-208.74</v>
          </cell>
          <cell r="AV248">
            <v>-75</v>
          </cell>
          <cell r="AW248">
            <v>-26292.99</v>
          </cell>
          <cell r="AX248">
            <v>-1866.02</v>
          </cell>
          <cell r="AY248">
            <v>0</v>
          </cell>
          <cell r="AZ248">
            <v>-50571.48</v>
          </cell>
          <cell r="BA248">
            <v>-1750</v>
          </cell>
          <cell r="BB248">
            <v>-729</v>
          </cell>
          <cell r="BC248">
            <v>-212.5</v>
          </cell>
          <cell r="BD248">
            <v>-500</v>
          </cell>
          <cell r="BE248">
            <v>-980</v>
          </cell>
          <cell r="BF248">
            <v>-748.23</v>
          </cell>
          <cell r="BG248">
            <v>-105</v>
          </cell>
          <cell r="BH248">
            <v>-150</v>
          </cell>
          <cell r="BI248">
            <v>-760.79</v>
          </cell>
          <cell r="BJ248">
            <v>-150</v>
          </cell>
          <cell r="BK248">
            <v>-150</v>
          </cell>
          <cell r="BL248">
            <v>-781.74</v>
          </cell>
          <cell r="BM248">
            <v>-2046.95</v>
          </cell>
          <cell r="BN248">
            <v>-3634.86</v>
          </cell>
          <cell r="BO248">
            <v>-28703.85</v>
          </cell>
          <cell r="BP248">
            <v>0</v>
          </cell>
          <cell r="BQ248">
            <v>-626846.77</v>
          </cell>
          <cell r="BR248">
            <v>0</v>
          </cell>
          <cell r="BS248">
            <v>0</v>
          </cell>
          <cell r="BT248">
            <v>0</v>
          </cell>
          <cell r="BU248">
            <v>0</v>
          </cell>
          <cell r="BV248">
            <v>0</v>
          </cell>
          <cell r="BW248">
            <v>0</v>
          </cell>
          <cell r="BX248">
            <v>0</v>
          </cell>
          <cell r="BY248">
            <v>0</v>
          </cell>
          <cell r="BZ248">
            <v>0</v>
          </cell>
          <cell r="CA248">
            <v>0</v>
          </cell>
          <cell r="CB248">
            <v>-626846.77</v>
          </cell>
          <cell r="CC248">
            <v>0</v>
          </cell>
        </row>
        <row r="249">
          <cell r="B249" t="str">
            <v>PL34600</v>
          </cell>
          <cell r="C249">
            <v>0</v>
          </cell>
          <cell r="D249">
            <v>-836319.75</v>
          </cell>
          <cell r="E249">
            <v>0</v>
          </cell>
          <cell r="F249">
            <v>-1510.19</v>
          </cell>
          <cell r="G249">
            <v>0</v>
          </cell>
          <cell r="H249">
            <v>0</v>
          </cell>
          <cell r="I249">
            <v>0</v>
          </cell>
          <cell r="J249">
            <v>0</v>
          </cell>
          <cell r="K249">
            <v>0</v>
          </cell>
          <cell r="L249">
            <v>-4715.8599999999997</v>
          </cell>
          <cell r="M249">
            <v>0</v>
          </cell>
          <cell r="N249">
            <v>0</v>
          </cell>
          <cell r="O249">
            <v>0</v>
          </cell>
          <cell r="P249">
            <v>0</v>
          </cell>
          <cell r="Q249">
            <v>0</v>
          </cell>
          <cell r="R249">
            <v>0</v>
          </cell>
          <cell r="S249">
            <v>0</v>
          </cell>
          <cell r="T249">
            <v>0</v>
          </cell>
          <cell r="U249">
            <v>0</v>
          </cell>
          <cell r="V249">
            <v>0</v>
          </cell>
          <cell r="W249">
            <v>-704.61</v>
          </cell>
          <cell r="X249">
            <v>0</v>
          </cell>
          <cell r="Y249">
            <v>0</v>
          </cell>
          <cell r="Z249">
            <v>0</v>
          </cell>
          <cell r="AA249">
            <v>0</v>
          </cell>
          <cell r="AB249">
            <v>-14970.26</v>
          </cell>
          <cell r="AC249">
            <v>-12460.07</v>
          </cell>
          <cell r="AD249">
            <v>-36942</v>
          </cell>
          <cell r="AE249">
            <v>0</v>
          </cell>
          <cell r="AF249">
            <v>-2926.01</v>
          </cell>
          <cell r="AG249">
            <v>-2359.84</v>
          </cell>
          <cell r="AH249">
            <v>-1347</v>
          </cell>
          <cell r="AI249">
            <v>0</v>
          </cell>
          <cell r="AJ249">
            <v>0</v>
          </cell>
          <cell r="AK249">
            <v>-171420.56</v>
          </cell>
          <cell r="AL249">
            <v>0</v>
          </cell>
          <cell r="AM249">
            <v>-104145.47</v>
          </cell>
          <cell r="AN249">
            <v>0</v>
          </cell>
          <cell r="AO249">
            <v>0</v>
          </cell>
          <cell r="AP249">
            <v>-86247.89</v>
          </cell>
          <cell r="AQ249">
            <v>0</v>
          </cell>
          <cell r="AR249">
            <v>-324.87</v>
          </cell>
          <cell r="AS249">
            <v>-1061.24</v>
          </cell>
          <cell r="AT249">
            <v>-411.5</v>
          </cell>
          <cell r="AU249">
            <v>-86.63</v>
          </cell>
          <cell r="AV249">
            <v>0</v>
          </cell>
          <cell r="AW249">
            <v>-3699.09</v>
          </cell>
          <cell r="AX249">
            <v>-63.3</v>
          </cell>
          <cell r="AY249">
            <v>0</v>
          </cell>
          <cell r="AZ249">
            <v>-168373.5</v>
          </cell>
          <cell r="BA249">
            <v>0</v>
          </cell>
          <cell r="BB249">
            <v>-1066.1400000000001</v>
          </cell>
          <cell r="BC249">
            <v>0</v>
          </cell>
          <cell r="BD249">
            <v>0</v>
          </cell>
          <cell r="BE249">
            <v>0</v>
          </cell>
          <cell r="BF249">
            <v>0</v>
          </cell>
          <cell r="BG249">
            <v>-2380.08</v>
          </cell>
          <cell r="BH249">
            <v>0</v>
          </cell>
          <cell r="BI249">
            <v>0</v>
          </cell>
          <cell r="BJ249">
            <v>0</v>
          </cell>
          <cell r="BK249">
            <v>0</v>
          </cell>
          <cell r="BL249">
            <v>0</v>
          </cell>
          <cell r="BM249">
            <v>0</v>
          </cell>
          <cell r="BN249">
            <v>0</v>
          </cell>
          <cell r="BO249">
            <v>-41779.839999999997</v>
          </cell>
          <cell r="BP249">
            <v>0</v>
          </cell>
          <cell r="BQ249">
            <v>-1495315.7</v>
          </cell>
          <cell r="BR249">
            <v>0</v>
          </cell>
          <cell r="BS249">
            <v>0</v>
          </cell>
          <cell r="BT249">
            <v>96120.75</v>
          </cell>
          <cell r="BU249">
            <v>0</v>
          </cell>
          <cell r="BV249">
            <v>0</v>
          </cell>
          <cell r="BW249">
            <v>0</v>
          </cell>
          <cell r="BX249">
            <v>0</v>
          </cell>
          <cell r="BY249">
            <v>0</v>
          </cell>
          <cell r="BZ249">
            <v>0</v>
          </cell>
          <cell r="CA249">
            <v>96120.75</v>
          </cell>
          <cell r="CB249">
            <v>-1399194.95</v>
          </cell>
          <cell r="CC249">
            <v>0</v>
          </cell>
        </row>
        <row r="250">
          <cell r="B250" t="str">
            <v>PL34700</v>
          </cell>
          <cell r="C250">
            <v>0</v>
          </cell>
          <cell r="D250">
            <v>-55200</v>
          </cell>
          <cell r="E250">
            <v>-50</v>
          </cell>
          <cell r="F250">
            <v>-150</v>
          </cell>
          <cell r="G250">
            <v>0</v>
          </cell>
          <cell r="H250">
            <v>0</v>
          </cell>
          <cell r="I250">
            <v>0</v>
          </cell>
          <cell r="J250">
            <v>0</v>
          </cell>
          <cell r="K250">
            <v>0</v>
          </cell>
          <cell r="L250">
            <v>0</v>
          </cell>
          <cell r="M250">
            <v>0</v>
          </cell>
          <cell r="N250">
            <v>0</v>
          </cell>
          <cell r="O250">
            <v>0</v>
          </cell>
          <cell r="P250">
            <v>-1000</v>
          </cell>
          <cell r="Q250">
            <v>0</v>
          </cell>
          <cell r="R250">
            <v>0</v>
          </cell>
          <cell r="S250">
            <v>0</v>
          </cell>
          <cell r="T250">
            <v>-12850</v>
          </cell>
          <cell r="U250">
            <v>0</v>
          </cell>
          <cell r="V250">
            <v>0</v>
          </cell>
          <cell r="W250">
            <v>0</v>
          </cell>
          <cell r="X250">
            <v>0</v>
          </cell>
          <cell r="Y250">
            <v>0</v>
          </cell>
          <cell r="Z250">
            <v>0</v>
          </cell>
          <cell r="AA250">
            <v>0</v>
          </cell>
          <cell r="AB250">
            <v>-22920.42</v>
          </cell>
          <cell r="AC250">
            <v>-5333.47</v>
          </cell>
          <cell r="AD250">
            <v>-22450</v>
          </cell>
          <cell r="AE250">
            <v>0</v>
          </cell>
          <cell r="AF250">
            <v>-7950</v>
          </cell>
          <cell r="AG250">
            <v>-7951</v>
          </cell>
          <cell r="AH250">
            <v>0</v>
          </cell>
          <cell r="AI250">
            <v>0</v>
          </cell>
          <cell r="AJ250">
            <v>0</v>
          </cell>
          <cell r="AK250">
            <v>0</v>
          </cell>
          <cell r="AL250">
            <v>500</v>
          </cell>
          <cell r="AM250">
            <v>-5550</v>
          </cell>
          <cell r="AN250">
            <v>-300</v>
          </cell>
          <cell r="AO250">
            <v>0</v>
          </cell>
          <cell r="AP250">
            <v>0</v>
          </cell>
          <cell r="AQ250">
            <v>0</v>
          </cell>
          <cell r="AR250">
            <v>0</v>
          </cell>
          <cell r="AS250">
            <v>0</v>
          </cell>
          <cell r="AT250">
            <v>0</v>
          </cell>
          <cell r="AU250">
            <v>-2500</v>
          </cell>
          <cell r="AV250">
            <v>0</v>
          </cell>
          <cell r="AW250">
            <v>-25000</v>
          </cell>
          <cell r="AX250">
            <v>0</v>
          </cell>
          <cell r="AY250">
            <v>0</v>
          </cell>
          <cell r="AZ250">
            <v>-200</v>
          </cell>
          <cell r="BA250">
            <v>0</v>
          </cell>
          <cell r="BB250">
            <v>-500</v>
          </cell>
          <cell r="BC250">
            <v>0</v>
          </cell>
          <cell r="BD250">
            <v>0</v>
          </cell>
          <cell r="BE250">
            <v>-250</v>
          </cell>
          <cell r="BF250">
            <v>0</v>
          </cell>
          <cell r="BG250">
            <v>0</v>
          </cell>
          <cell r="BH250">
            <v>0</v>
          </cell>
          <cell r="BI250">
            <v>0</v>
          </cell>
          <cell r="BJ250">
            <v>0</v>
          </cell>
          <cell r="BK250">
            <v>0</v>
          </cell>
          <cell r="BL250">
            <v>0</v>
          </cell>
          <cell r="BM250">
            <v>0</v>
          </cell>
          <cell r="BN250">
            <v>0</v>
          </cell>
          <cell r="BO250">
            <v>-12914.32</v>
          </cell>
          <cell r="BP250">
            <v>0</v>
          </cell>
          <cell r="BQ250">
            <v>-182569.21</v>
          </cell>
          <cell r="BR250">
            <v>0</v>
          </cell>
          <cell r="BS250">
            <v>0</v>
          </cell>
          <cell r="BT250">
            <v>0</v>
          </cell>
          <cell r="BU250">
            <v>0</v>
          </cell>
          <cell r="BV250">
            <v>0</v>
          </cell>
          <cell r="BW250">
            <v>0</v>
          </cell>
          <cell r="BX250">
            <v>0</v>
          </cell>
          <cell r="BY250">
            <v>0</v>
          </cell>
          <cell r="BZ250">
            <v>0</v>
          </cell>
          <cell r="CA250">
            <v>0</v>
          </cell>
          <cell r="CB250">
            <v>-182569.21</v>
          </cell>
          <cell r="CC250">
            <v>0</v>
          </cell>
        </row>
        <row r="251">
          <cell r="B251" t="str">
            <v>PL34800</v>
          </cell>
          <cell r="C251">
            <v>0</v>
          </cell>
          <cell r="D251">
            <v>-1120.08</v>
          </cell>
          <cell r="E251">
            <v>-1705.75</v>
          </cell>
          <cell r="F251">
            <v>0</v>
          </cell>
          <cell r="G251">
            <v>0</v>
          </cell>
          <cell r="H251">
            <v>0</v>
          </cell>
          <cell r="I251">
            <v>0</v>
          </cell>
          <cell r="J251">
            <v>0</v>
          </cell>
          <cell r="K251">
            <v>-1239.25</v>
          </cell>
          <cell r="L251">
            <v>-899.67</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-117388.31</v>
          </cell>
          <cell r="AC251">
            <v>-29683.61</v>
          </cell>
          <cell r="AD251">
            <v>0</v>
          </cell>
          <cell r="AE251">
            <v>0</v>
          </cell>
          <cell r="AF251">
            <v>0</v>
          </cell>
          <cell r="AG251">
            <v>0</v>
          </cell>
          <cell r="AH251">
            <v>0</v>
          </cell>
          <cell r="AI251">
            <v>0</v>
          </cell>
          <cell r="AJ251">
            <v>0</v>
          </cell>
          <cell r="AK251">
            <v>0</v>
          </cell>
          <cell r="AL251">
            <v>-5286.11</v>
          </cell>
          <cell r="AM251">
            <v>-1148478.4099999999</v>
          </cell>
          <cell r="AN251">
            <v>0</v>
          </cell>
          <cell r="AO251">
            <v>0</v>
          </cell>
          <cell r="AP251">
            <v>-10229.73</v>
          </cell>
          <cell r="AQ251">
            <v>0</v>
          </cell>
          <cell r="AR251">
            <v>0</v>
          </cell>
          <cell r="AS251">
            <v>-3603.13</v>
          </cell>
          <cell r="AT251">
            <v>0</v>
          </cell>
          <cell r="AU251">
            <v>-230.9</v>
          </cell>
          <cell r="AV251">
            <v>0</v>
          </cell>
          <cell r="AW251">
            <v>0</v>
          </cell>
          <cell r="AX251">
            <v>0</v>
          </cell>
          <cell r="AY251">
            <v>0</v>
          </cell>
          <cell r="AZ251">
            <v>0</v>
          </cell>
          <cell r="BA251">
            <v>0</v>
          </cell>
          <cell r="BB251">
            <v>-391.49</v>
          </cell>
          <cell r="BC251">
            <v>0</v>
          </cell>
          <cell r="BD251">
            <v>0</v>
          </cell>
          <cell r="BE251">
            <v>0</v>
          </cell>
          <cell r="BF251">
            <v>0</v>
          </cell>
          <cell r="BG251">
            <v>-301.68</v>
          </cell>
          <cell r="BH251">
            <v>0</v>
          </cell>
          <cell r="BI251">
            <v>0</v>
          </cell>
          <cell r="BJ251">
            <v>0</v>
          </cell>
          <cell r="BK251">
            <v>0</v>
          </cell>
          <cell r="BL251">
            <v>0</v>
          </cell>
          <cell r="BM251">
            <v>-3839.6</v>
          </cell>
          <cell r="BN251">
            <v>0</v>
          </cell>
          <cell r="BO251">
            <v>0</v>
          </cell>
          <cell r="BP251">
            <v>0</v>
          </cell>
          <cell r="BQ251">
            <v>-1324397.72</v>
          </cell>
          <cell r="BR251">
            <v>0</v>
          </cell>
          <cell r="BS251">
            <v>0</v>
          </cell>
          <cell r="BT251">
            <v>4128</v>
          </cell>
          <cell r="BU251">
            <v>0</v>
          </cell>
          <cell r="BV251">
            <v>0</v>
          </cell>
          <cell r="BW251">
            <v>0</v>
          </cell>
          <cell r="BX251">
            <v>0</v>
          </cell>
          <cell r="BY251">
            <v>0</v>
          </cell>
          <cell r="BZ251">
            <v>0</v>
          </cell>
          <cell r="CA251">
            <v>4128</v>
          </cell>
          <cell r="CB251">
            <v>-1320269.72</v>
          </cell>
          <cell r="CC251">
            <v>0</v>
          </cell>
        </row>
        <row r="252">
          <cell r="B252" t="str">
            <v>PL34900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0</v>
          </cell>
          <cell r="BO252">
            <v>0</v>
          </cell>
          <cell r="BP252">
            <v>0</v>
          </cell>
          <cell r="BQ252">
            <v>0</v>
          </cell>
          <cell r="BR252">
            <v>0</v>
          </cell>
          <cell r="BS252">
            <v>0</v>
          </cell>
          <cell r="BT252">
            <v>0</v>
          </cell>
          <cell r="BU252">
            <v>0</v>
          </cell>
          <cell r="BV252">
            <v>0</v>
          </cell>
          <cell r="BW252">
            <v>0</v>
          </cell>
          <cell r="BX252">
            <v>0</v>
          </cell>
          <cell r="BY252">
            <v>0</v>
          </cell>
          <cell r="BZ252">
            <v>0</v>
          </cell>
          <cell r="CA252">
            <v>0</v>
          </cell>
          <cell r="CB252">
            <v>0</v>
          </cell>
          <cell r="CC252">
            <v>0</v>
          </cell>
        </row>
        <row r="253">
          <cell r="B253" t="str">
            <v>PL35000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0</v>
          </cell>
          <cell r="BO253">
            <v>0</v>
          </cell>
          <cell r="BP253">
            <v>0</v>
          </cell>
          <cell r="BQ253">
            <v>0</v>
          </cell>
          <cell r="BR253">
            <v>0</v>
          </cell>
          <cell r="BS253">
            <v>0</v>
          </cell>
          <cell r="BT253">
            <v>0</v>
          </cell>
          <cell r="BU253">
            <v>0</v>
          </cell>
          <cell r="BV253">
            <v>0</v>
          </cell>
          <cell r="BW253">
            <v>0</v>
          </cell>
          <cell r="BX253">
            <v>0</v>
          </cell>
          <cell r="BY253">
            <v>0</v>
          </cell>
          <cell r="BZ253">
            <v>0</v>
          </cell>
          <cell r="CA253">
            <v>0</v>
          </cell>
          <cell r="CB253">
            <v>0</v>
          </cell>
          <cell r="CC253">
            <v>0</v>
          </cell>
        </row>
        <row r="254">
          <cell r="B254" t="str">
            <v>PL35100</v>
          </cell>
          <cell r="C254">
            <v>0</v>
          </cell>
          <cell r="D254">
            <v>-6948614.1500000004</v>
          </cell>
          <cell r="E254">
            <v>-127454.14</v>
          </cell>
          <cell r="F254">
            <v>-29491.24</v>
          </cell>
          <cell r="G254">
            <v>0</v>
          </cell>
          <cell r="H254">
            <v>0</v>
          </cell>
          <cell r="I254">
            <v>0</v>
          </cell>
          <cell r="J254">
            <v>-2852.08</v>
          </cell>
          <cell r="K254">
            <v>-635100.13</v>
          </cell>
          <cell r="L254">
            <v>-1699.15</v>
          </cell>
          <cell r="M254">
            <v>-98747.56</v>
          </cell>
          <cell r="N254">
            <v>-48257.71</v>
          </cell>
          <cell r="O254">
            <v>-47918.9</v>
          </cell>
          <cell r="P254">
            <v>-329946.27</v>
          </cell>
          <cell r="Q254">
            <v>0</v>
          </cell>
          <cell r="R254">
            <v>0</v>
          </cell>
          <cell r="S254">
            <v>0</v>
          </cell>
          <cell r="T254">
            <v>-41659.61</v>
          </cell>
          <cell r="U254">
            <v>0</v>
          </cell>
          <cell r="V254">
            <v>-6139.4</v>
          </cell>
          <cell r="W254">
            <v>0</v>
          </cell>
          <cell r="X254">
            <v>-23498.65</v>
          </cell>
          <cell r="Y254">
            <v>-28319.200000000001</v>
          </cell>
          <cell r="Z254">
            <v>0</v>
          </cell>
          <cell r="AA254">
            <v>0</v>
          </cell>
          <cell r="AB254">
            <v>-346224.71</v>
          </cell>
          <cell r="AC254">
            <v>-21703.64</v>
          </cell>
          <cell r="AD254">
            <v>-33399.24</v>
          </cell>
          <cell r="AE254">
            <v>0</v>
          </cell>
          <cell r="AF254">
            <v>-12720.38</v>
          </cell>
          <cell r="AG254">
            <v>-429.12</v>
          </cell>
          <cell r="AH254">
            <v>0</v>
          </cell>
          <cell r="AI254">
            <v>0</v>
          </cell>
          <cell r="AJ254">
            <v>0</v>
          </cell>
          <cell r="AK254">
            <v>0</v>
          </cell>
          <cell r="AL254">
            <v>-343.38</v>
          </cell>
          <cell r="AM254">
            <v>-2795607.38</v>
          </cell>
          <cell r="AN254">
            <v>0</v>
          </cell>
          <cell r="AO254">
            <v>0</v>
          </cell>
          <cell r="AP254">
            <v>-328452.14</v>
          </cell>
          <cell r="AQ254">
            <v>0</v>
          </cell>
          <cell r="AR254">
            <v>0</v>
          </cell>
          <cell r="AS254">
            <v>-524</v>
          </cell>
          <cell r="AT254">
            <v>-771431.51</v>
          </cell>
          <cell r="AU254">
            <v>0</v>
          </cell>
          <cell r="AV254">
            <v>0</v>
          </cell>
          <cell r="AW254">
            <v>-20326.490000000002</v>
          </cell>
          <cell r="AX254">
            <v>0</v>
          </cell>
          <cell r="AY254">
            <v>12033.18</v>
          </cell>
          <cell r="AZ254">
            <v>-471217.89</v>
          </cell>
          <cell r="BA254">
            <v>0</v>
          </cell>
          <cell r="BB254">
            <v>-19599.8</v>
          </cell>
          <cell r="BC254">
            <v>-7316.34</v>
          </cell>
          <cell r="BD254">
            <v>0</v>
          </cell>
          <cell r="BE254">
            <v>-5425</v>
          </cell>
          <cell r="BF254">
            <v>-35.69</v>
          </cell>
          <cell r="BG254">
            <v>-316.8</v>
          </cell>
          <cell r="BH254">
            <v>0</v>
          </cell>
          <cell r="BI254">
            <v>0</v>
          </cell>
          <cell r="BJ254">
            <v>0</v>
          </cell>
          <cell r="BK254">
            <v>0</v>
          </cell>
          <cell r="BL254">
            <v>-56272</v>
          </cell>
          <cell r="BM254">
            <v>0</v>
          </cell>
          <cell r="BN254">
            <v>0</v>
          </cell>
          <cell r="BO254">
            <v>-205683.33</v>
          </cell>
          <cell r="BP254">
            <v>0</v>
          </cell>
          <cell r="BQ254">
            <v>-13454693.85</v>
          </cell>
          <cell r="BR254">
            <v>0</v>
          </cell>
          <cell r="BS254">
            <v>0</v>
          </cell>
          <cell r="BT254">
            <v>582055.5</v>
          </cell>
          <cell r="BU254">
            <v>0</v>
          </cell>
          <cell r="BV254">
            <v>0</v>
          </cell>
          <cell r="BW254">
            <v>0</v>
          </cell>
          <cell r="BX254">
            <v>0</v>
          </cell>
          <cell r="BY254">
            <v>0</v>
          </cell>
          <cell r="BZ254">
            <v>0</v>
          </cell>
          <cell r="CA254">
            <v>582055.5</v>
          </cell>
          <cell r="CB254">
            <v>-12872638.35</v>
          </cell>
          <cell r="CC254">
            <v>0</v>
          </cell>
        </row>
        <row r="255">
          <cell r="B255" t="str">
            <v>PL35200</v>
          </cell>
          <cell r="C255">
            <v>0</v>
          </cell>
          <cell r="D255">
            <v>-154199.32999999999</v>
          </cell>
          <cell r="E255">
            <v>-536324.51</v>
          </cell>
          <cell r="F255">
            <v>44682.1</v>
          </cell>
          <cell r="G255">
            <v>0</v>
          </cell>
          <cell r="H255">
            <v>0</v>
          </cell>
          <cell r="I255">
            <v>0</v>
          </cell>
          <cell r="J255">
            <v>-3649.57</v>
          </cell>
          <cell r="K255">
            <v>-1213898.33</v>
          </cell>
          <cell r="L255">
            <v>-87842.96</v>
          </cell>
          <cell r="M255">
            <v>-46211.35</v>
          </cell>
          <cell r="N255">
            <v>-265336.71999999997</v>
          </cell>
          <cell r="O255">
            <v>-231927.31</v>
          </cell>
          <cell r="P255">
            <v>-564497.27</v>
          </cell>
          <cell r="Q255">
            <v>0</v>
          </cell>
          <cell r="R255">
            <v>-2703.18</v>
          </cell>
          <cell r="S255">
            <v>0</v>
          </cell>
          <cell r="T255">
            <v>-44270.7</v>
          </cell>
          <cell r="U255">
            <v>0</v>
          </cell>
          <cell r="V255">
            <v>-53627.040000000001</v>
          </cell>
          <cell r="W255">
            <v>-6602.33</v>
          </cell>
          <cell r="X255">
            <v>-258031.88</v>
          </cell>
          <cell r="Y255">
            <v>-169684.35</v>
          </cell>
          <cell r="Z255">
            <v>0</v>
          </cell>
          <cell r="AA255">
            <v>0</v>
          </cell>
          <cell r="AB255">
            <v>-33869.86</v>
          </cell>
          <cell r="AC255">
            <v>-733.89</v>
          </cell>
          <cell r="AD255">
            <v>-3581.88</v>
          </cell>
          <cell r="AE255">
            <v>-29411.759999999998</v>
          </cell>
          <cell r="AF255">
            <v>-331.65</v>
          </cell>
          <cell r="AG255">
            <v>-1177.93</v>
          </cell>
          <cell r="AH255">
            <v>0</v>
          </cell>
          <cell r="AI255">
            <v>0</v>
          </cell>
          <cell r="AJ255">
            <v>0</v>
          </cell>
          <cell r="AK255">
            <v>0</v>
          </cell>
          <cell r="AL255">
            <v>-25217.42</v>
          </cell>
          <cell r="AM255">
            <v>-2544019.1</v>
          </cell>
          <cell r="AN255">
            <v>-38857.9</v>
          </cell>
          <cell r="AO255">
            <v>0</v>
          </cell>
          <cell r="AP255">
            <v>-107232.7</v>
          </cell>
          <cell r="AQ255">
            <v>0</v>
          </cell>
          <cell r="AR255">
            <v>0</v>
          </cell>
          <cell r="AS255">
            <v>-9688.25</v>
          </cell>
          <cell r="AT255">
            <v>-281.86</v>
          </cell>
          <cell r="AU255">
            <v>-31900.85</v>
          </cell>
          <cell r="AV255">
            <v>0</v>
          </cell>
          <cell r="AW255">
            <v>-33622.639999999999</v>
          </cell>
          <cell r="AX255">
            <v>0</v>
          </cell>
          <cell r="AY255">
            <v>0</v>
          </cell>
          <cell r="AZ255">
            <v>-14549.55</v>
          </cell>
          <cell r="BA255">
            <v>0</v>
          </cell>
          <cell r="BB255">
            <v>-20408.009999999998</v>
          </cell>
          <cell r="BC255">
            <v>-27357.77</v>
          </cell>
          <cell r="BD255">
            <v>0</v>
          </cell>
          <cell r="BE255">
            <v>-56170.73</v>
          </cell>
          <cell r="BF255">
            <v>-86252.17</v>
          </cell>
          <cell r="BG255">
            <v>-6975.86</v>
          </cell>
          <cell r="BH255">
            <v>0</v>
          </cell>
          <cell r="BI255">
            <v>-32227.83</v>
          </cell>
          <cell r="BJ255">
            <v>0</v>
          </cell>
          <cell r="BK255">
            <v>0</v>
          </cell>
          <cell r="BL255">
            <v>-82531.09</v>
          </cell>
          <cell r="BM255">
            <v>0</v>
          </cell>
          <cell r="BN255">
            <v>0</v>
          </cell>
          <cell r="BO255">
            <v>-80116.38</v>
          </cell>
          <cell r="BP255">
            <v>0</v>
          </cell>
          <cell r="BQ255">
            <v>-6860641.8099999996</v>
          </cell>
          <cell r="BR255">
            <v>0</v>
          </cell>
          <cell r="BS255">
            <v>0</v>
          </cell>
          <cell r="BT255">
            <v>0</v>
          </cell>
          <cell r="BU255">
            <v>0</v>
          </cell>
          <cell r="BV255">
            <v>0</v>
          </cell>
          <cell r="BW255">
            <v>0</v>
          </cell>
          <cell r="BX255">
            <v>0</v>
          </cell>
          <cell r="BY255">
            <v>0</v>
          </cell>
          <cell r="BZ255">
            <v>0</v>
          </cell>
          <cell r="CA255">
            <v>0</v>
          </cell>
          <cell r="CB255">
            <v>-6860641.8099999996</v>
          </cell>
          <cell r="CC255">
            <v>0</v>
          </cell>
        </row>
        <row r="256">
          <cell r="B256" t="str">
            <v>PL35300</v>
          </cell>
          <cell r="C256">
            <v>0</v>
          </cell>
          <cell r="D256">
            <v>26349.72</v>
          </cell>
          <cell r="E256">
            <v>1588.99</v>
          </cell>
          <cell r="F256">
            <v>150.04</v>
          </cell>
          <cell r="G256">
            <v>0</v>
          </cell>
          <cell r="H256">
            <v>0</v>
          </cell>
          <cell r="I256">
            <v>0</v>
          </cell>
          <cell r="J256">
            <v>0</v>
          </cell>
          <cell r="K256">
            <v>70.44</v>
          </cell>
          <cell r="L256">
            <v>16.32</v>
          </cell>
          <cell r="M256">
            <v>3</v>
          </cell>
          <cell r="N256">
            <v>10.39</v>
          </cell>
          <cell r="O256">
            <v>69</v>
          </cell>
          <cell r="P256">
            <v>25.95</v>
          </cell>
          <cell r="Q256">
            <v>0</v>
          </cell>
          <cell r="R256">
            <v>0</v>
          </cell>
          <cell r="S256">
            <v>0</v>
          </cell>
          <cell r="T256">
            <v>54.24</v>
          </cell>
          <cell r="U256">
            <v>0</v>
          </cell>
          <cell r="V256">
            <v>0</v>
          </cell>
          <cell r="W256">
            <v>0</v>
          </cell>
          <cell r="X256">
            <v>28.71</v>
          </cell>
          <cell r="Y256">
            <v>4.71</v>
          </cell>
          <cell r="Z256">
            <v>0</v>
          </cell>
          <cell r="AA256">
            <v>0</v>
          </cell>
          <cell r="AB256">
            <v>0</v>
          </cell>
          <cell r="AC256">
            <v>15980.47</v>
          </cell>
          <cell r="AD256">
            <v>0</v>
          </cell>
          <cell r="AE256">
            <v>0</v>
          </cell>
          <cell r="AF256">
            <v>96.99</v>
          </cell>
          <cell r="AG256">
            <v>79.2</v>
          </cell>
          <cell r="AH256">
            <v>0</v>
          </cell>
          <cell r="AI256">
            <v>0</v>
          </cell>
          <cell r="AJ256">
            <v>0</v>
          </cell>
          <cell r="AK256">
            <v>0</v>
          </cell>
          <cell r="AL256">
            <v>0</v>
          </cell>
          <cell r="AM256">
            <v>78356.320000000007</v>
          </cell>
          <cell r="AN256">
            <v>0</v>
          </cell>
          <cell r="AO256">
            <v>0</v>
          </cell>
          <cell r="AP256">
            <v>935.93</v>
          </cell>
          <cell r="AQ256">
            <v>0</v>
          </cell>
          <cell r="AR256">
            <v>0</v>
          </cell>
          <cell r="AS256">
            <v>30079.599999999999</v>
          </cell>
          <cell r="AT256">
            <v>1961.15</v>
          </cell>
          <cell r="AU256">
            <v>0</v>
          </cell>
          <cell r="AV256">
            <v>0</v>
          </cell>
          <cell r="AW256">
            <v>0</v>
          </cell>
          <cell r="AX256">
            <v>0</v>
          </cell>
          <cell r="AY256">
            <v>0</v>
          </cell>
          <cell r="AZ256">
            <v>2.92</v>
          </cell>
          <cell r="BA256">
            <v>0</v>
          </cell>
          <cell r="BB256">
            <v>0</v>
          </cell>
          <cell r="BC256">
            <v>0</v>
          </cell>
          <cell r="BD256">
            <v>0</v>
          </cell>
          <cell r="BE256">
            <v>0</v>
          </cell>
          <cell r="BF256">
            <v>0</v>
          </cell>
          <cell r="BG256">
            <v>0</v>
          </cell>
          <cell r="BH256">
            <v>0</v>
          </cell>
          <cell r="BI256">
            <v>2.44</v>
          </cell>
          <cell r="BJ256">
            <v>0</v>
          </cell>
          <cell r="BK256">
            <v>0</v>
          </cell>
          <cell r="BL256">
            <v>0</v>
          </cell>
          <cell r="BM256">
            <v>0</v>
          </cell>
          <cell r="BN256">
            <v>0</v>
          </cell>
          <cell r="BO256">
            <v>269.92</v>
          </cell>
          <cell r="BP256">
            <v>0</v>
          </cell>
          <cell r="BQ256">
            <v>156136.45000000001</v>
          </cell>
          <cell r="BR256">
            <v>0</v>
          </cell>
          <cell r="BS256">
            <v>0</v>
          </cell>
          <cell r="BT256">
            <v>0</v>
          </cell>
          <cell r="BU256">
            <v>0</v>
          </cell>
          <cell r="BV256">
            <v>0</v>
          </cell>
          <cell r="BW256">
            <v>0</v>
          </cell>
          <cell r="BX256">
            <v>0</v>
          </cell>
          <cell r="BY256">
            <v>0</v>
          </cell>
          <cell r="BZ256">
            <v>0</v>
          </cell>
          <cell r="CA256">
            <v>0</v>
          </cell>
          <cell r="CB256">
            <v>156136.45000000001</v>
          </cell>
          <cell r="CC256">
            <v>0</v>
          </cell>
        </row>
        <row r="257">
          <cell r="B257" t="str">
            <v>PL35400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0</v>
          </cell>
          <cell r="BO257">
            <v>0</v>
          </cell>
          <cell r="BP257">
            <v>0</v>
          </cell>
          <cell r="BQ257">
            <v>0</v>
          </cell>
          <cell r="BR257">
            <v>0</v>
          </cell>
          <cell r="BS257">
            <v>0</v>
          </cell>
          <cell r="BT257">
            <v>0</v>
          </cell>
          <cell r="BU257">
            <v>0</v>
          </cell>
          <cell r="BV257">
            <v>0</v>
          </cell>
          <cell r="BW257">
            <v>0</v>
          </cell>
          <cell r="BX257">
            <v>0</v>
          </cell>
          <cell r="BY257">
            <v>0</v>
          </cell>
          <cell r="BZ257">
            <v>0</v>
          </cell>
          <cell r="CA257">
            <v>0</v>
          </cell>
          <cell r="CB257">
            <v>0</v>
          </cell>
          <cell r="CC257">
            <v>0</v>
          </cell>
        </row>
        <row r="258">
          <cell r="B258" t="str">
            <v>PL35500</v>
          </cell>
          <cell r="C258">
            <v>0</v>
          </cell>
          <cell r="D258">
            <v>0</v>
          </cell>
          <cell r="E258">
            <v>-87483.51</v>
          </cell>
          <cell r="F258">
            <v>-57332.52</v>
          </cell>
          <cell r="G258">
            <v>0</v>
          </cell>
          <cell r="H258">
            <v>0</v>
          </cell>
          <cell r="I258">
            <v>0</v>
          </cell>
          <cell r="J258">
            <v>6783.43</v>
          </cell>
          <cell r="K258">
            <v>-112527.86</v>
          </cell>
          <cell r="L258">
            <v>-23351.91</v>
          </cell>
          <cell r="M258">
            <v>-13521.5</v>
          </cell>
          <cell r="N258">
            <v>-452951.71</v>
          </cell>
          <cell r="O258">
            <v>-18388.84</v>
          </cell>
          <cell r="P258">
            <v>-93800.77</v>
          </cell>
          <cell r="Q258">
            <v>0</v>
          </cell>
          <cell r="R258">
            <v>-11514.46</v>
          </cell>
          <cell r="S258">
            <v>0</v>
          </cell>
          <cell r="T258">
            <v>-3347.64</v>
          </cell>
          <cell r="U258">
            <v>0</v>
          </cell>
          <cell r="V258">
            <v>-15662.93</v>
          </cell>
          <cell r="W258">
            <v>-9200</v>
          </cell>
          <cell r="X258">
            <v>-26795.8</v>
          </cell>
          <cell r="Y258">
            <v>-34078.42</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0</v>
          </cell>
          <cell r="BO258">
            <v>0</v>
          </cell>
          <cell r="BP258">
            <v>0</v>
          </cell>
          <cell r="BQ258">
            <v>-953174.44</v>
          </cell>
          <cell r="BR258">
            <v>0</v>
          </cell>
          <cell r="BS258">
            <v>0</v>
          </cell>
          <cell r="BT258">
            <v>0</v>
          </cell>
          <cell r="BU258">
            <v>0</v>
          </cell>
          <cell r="BV258">
            <v>5708.86</v>
          </cell>
          <cell r="BW258">
            <v>0</v>
          </cell>
          <cell r="BX258">
            <v>0</v>
          </cell>
          <cell r="BY258">
            <v>0</v>
          </cell>
          <cell r="BZ258">
            <v>0</v>
          </cell>
          <cell r="CA258">
            <v>5708.86</v>
          </cell>
          <cell r="CB258">
            <v>-947465.58</v>
          </cell>
          <cell r="CC258">
            <v>0</v>
          </cell>
        </row>
        <row r="259">
          <cell r="B259" t="str">
            <v>PL35600</v>
          </cell>
          <cell r="C259">
            <v>0</v>
          </cell>
          <cell r="D259">
            <v>-31765.19</v>
          </cell>
          <cell r="E259">
            <v>-149601.89000000001</v>
          </cell>
          <cell r="F259">
            <v>-26590.080000000002</v>
          </cell>
          <cell r="G259">
            <v>0</v>
          </cell>
          <cell r="H259">
            <v>0</v>
          </cell>
          <cell r="I259">
            <v>0</v>
          </cell>
          <cell r="J259">
            <v>-34957.64</v>
          </cell>
          <cell r="K259">
            <v>-2633664.96</v>
          </cell>
          <cell r="L259">
            <v>-4439.0600000000004</v>
          </cell>
          <cell r="M259">
            <v>-273110.01</v>
          </cell>
          <cell r="N259">
            <v>-252139.9</v>
          </cell>
          <cell r="O259">
            <v>-51688.35</v>
          </cell>
          <cell r="P259">
            <v>-130585.14</v>
          </cell>
          <cell r="Q259">
            <v>0</v>
          </cell>
          <cell r="R259">
            <v>0</v>
          </cell>
          <cell r="S259">
            <v>0</v>
          </cell>
          <cell r="T259">
            <v>-3541</v>
          </cell>
          <cell r="U259">
            <v>0</v>
          </cell>
          <cell r="V259">
            <v>-3399.74</v>
          </cell>
          <cell r="W259">
            <v>-702.26</v>
          </cell>
          <cell r="X259">
            <v>-17538.7</v>
          </cell>
          <cell r="Y259">
            <v>-14221.2</v>
          </cell>
          <cell r="Z259">
            <v>0</v>
          </cell>
          <cell r="AA259">
            <v>2132160.0499999998</v>
          </cell>
          <cell r="AB259">
            <v>-984.78</v>
          </cell>
          <cell r="AC259">
            <v>-5795</v>
          </cell>
          <cell r="AD259">
            <v>-33301</v>
          </cell>
          <cell r="AE259">
            <v>0</v>
          </cell>
          <cell r="AF259">
            <v>-33300</v>
          </cell>
          <cell r="AG259">
            <v>-9351</v>
          </cell>
          <cell r="AH259">
            <v>0</v>
          </cell>
          <cell r="AI259">
            <v>0</v>
          </cell>
          <cell r="AJ259">
            <v>0</v>
          </cell>
          <cell r="AK259">
            <v>0</v>
          </cell>
          <cell r="AL259">
            <v>0</v>
          </cell>
          <cell r="AM259">
            <v>-623365.22</v>
          </cell>
          <cell r="AN259">
            <v>0</v>
          </cell>
          <cell r="AO259">
            <v>0</v>
          </cell>
          <cell r="AP259">
            <v>-24292.720000000001</v>
          </cell>
          <cell r="AQ259">
            <v>0</v>
          </cell>
          <cell r="AR259">
            <v>0</v>
          </cell>
          <cell r="AS259">
            <v>0</v>
          </cell>
          <cell r="AT259">
            <v>0</v>
          </cell>
          <cell r="AU259">
            <v>0</v>
          </cell>
          <cell r="AV259">
            <v>0</v>
          </cell>
          <cell r="AW259">
            <v>-16826.740000000002</v>
          </cell>
          <cell r="AX259">
            <v>0</v>
          </cell>
          <cell r="AY259">
            <v>-201949.05</v>
          </cell>
          <cell r="AZ259">
            <v>-131363.17000000001</v>
          </cell>
          <cell r="BA259">
            <v>0</v>
          </cell>
          <cell r="BB259">
            <v>0</v>
          </cell>
          <cell r="BC259">
            <v>-16.05</v>
          </cell>
          <cell r="BD259">
            <v>0</v>
          </cell>
          <cell r="BE259">
            <v>0</v>
          </cell>
          <cell r="BF259">
            <v>0</v>
          </cell>
          <cell r="BG259">
            <v>0</v>
          </cell>
          <cell r="BH259">
            <v>0</v>
          </cell>
          <cell r="BI259">
            <v>0</v>
          </cell>
          <cell r="BJ259">
            <v>0</v>
          </cell>
          <cell r="BK259">
            <v>0</v>
          </cell>
          <cell r="BL259">
            <v>0</v>
          </cell>
          <cell r="BM259">
            <v>0</v>
          </cell>
          <cell r="BN259">
            <v>0</v>
          </cell>
          <cell r="BO259">
            <v>-1204.3399999999999</v>
          </cell>
          <cell r="BP259">
            <v>0</v>
          </cell>
          <cell r="BQ259">
            <v>-2577534.14</v>
          </cell>
          <cell r="BR259">
            <v>0</v>
          </cell>
          <cell r="BS259">
            <v>0</v>
          </cell>
          <cell r="BT259">
            <v>0</v>
          </cell>
          <cell r="BU259">
            <v>0</v>
          </cell>
          <cell r="BV259">
            <v>15744.31</v>
          </cell>
          <cell r="BW259">
            <v>0</v>
          </cell>
          <cell r="BX259">
            <v>604135.89</v>
          </cell>
          <cell r="BY259">
            <v>0</v>
          </cell>
          <cell r="BZ259">
            <v>66600</v>
          </cell>
          <cell r="CA259">
            <v>686480.2</v>
          </cell>
          <cell r="CB259">
            <v>-1891053.94</v>
          </cell>
          <cell r="CC259">
            <v>0</v>
          </cell>
        </row>
        <row r="260">
          <cell r="B260" t="str">
            <v>PL35700</v>
          </cell>
          <cell r="C260">
            <v>0</v>
          </cell>
          <cell r="D260">
            <v>-2925301.63</v>
          </cell>
          <cell r="E260">
            <v>-6309.28</v>
          </cell>
          <cell r="F260">
            <v>-1128.19</v>
          </cell>
          <cell r="G260">
            <v>0</v>
          </cell>
          <cell r="H260">
            <v>0</v>
          </cell>
          <cell r="I260">
            <v>0</v>
          </cell>
          <cell r="J260">
            <v>-179.54</v>
          </cell>
          <cell r="K260">
            <v>-3084.28</v>
          </cell>
          <cell r="L260">
            <v>-766.78</v>
          </cell>
          <cell r="M260">
            <v>-174.28</v>
          </cell>
          <cell r="N260">
            <v>-715.53</v>
          </cell>
          <cell r="O260">
            <v>-1442.63</v>
          </cell>
          <cell r="P260">
            <v>-25814.05</v>
          </cell>
          <cell r="Q260">
            <v>0</v>
          </cell>
          <cell r="R260">
            <v>-0.02</v>
          </cell>
          <cell r="S260">
            <v>0</v>
          </cell>
          <cell r="T260">
            <v>-198.22</v>
          </cell>
          <cell r="U260">
            <v>0</v>
          </cell>
          <cell r="V260">
            <v>-179.48</v>
          </cell>
          <cell r="W260">
            <v>0</v>
          </cell>
          <cell r="X260">
            <v>-1004.08</v>
          </cell>
          <cell r="Y260">
            <v>-225.56</v>
          </cell>
          <cell r="Z260">
            <v>0</v>
          </cell>
          <cell r="AA260">
            <v>0</v>
          </cell>
          <cell r="AB260">
            <v>-138934.29</v>
          </cell>
          <cell r="AC260">
            <v>-281193.90000000002</v>
          </cell>
          <cell r="AD260">
            <v>-20390.04</v>
          </cell>
          <cell r="AE260">
            <v>-1139</v>
          </cell>
          <cell r="AF260">
            <v>-2320.6</v>
          </cell>
          <cell r="AG260">
            <v>-385.2</v>
          </cell>
          <cell r="AH260">
            <v>0</v>
          </cell>
          <cell r="AI260">
            <v>-1730754.95</v>
          </cell>
          <cell r="AJ260">
            <v>-970289.88</v>
          </cell>
          <cell r="AK260">
            <v>3336</v>
          </cell>
          <cell r="AL260">
            <v>-53767.96</v>
          </cell>
          <cell r="AM260">
            <v>329269.67</v>
          </cell>
          <cell r="AN260">
            <v>-36843</v>
          </cell>
          <cell r="AO260">
            <v>0</v>
          </cell>
          <cell r="AP260">
            <v>-59221.67</v>
          </cell>
          <cell r="AQ260">
            <v>-340</v>
          </cell>
          <cell r="AR260">
            <v>-1212.83</v>
          </cell>
          <cell r="AS260">
            <v>-26068.16</v>
          </cell>
          <cell r="AT260">
            <v>-5526.81</v>
          </cell>
          <cell r="AU260">
            <v>-3222.33</v>
          </cell>
          <cell r="AV260">
            <v>-921.45</v>
          </cell>
          <cell r="AW260">
            <v>-21576.47</v>
          </cell>
          <cell r="AX260">
            <v>-701.77</v>
          </cell>
          <cell r="AY260">
            <v>658020.03</v>
          </cell>
          <cell r="AZ260">
            <v>-682584.47</v>
          </cell>
          <cell r="BA260">
            <v>-684.38</v>
          </cell>
          <cell r="BB260">
            <v>-1782.79</v>
          </cell>
          <cell r="BC260">
            <v>-872.74</v>
          </cell>
          <cell r="BD260">
            <v>-1231.75</v>
          </cell>
          <cell r="BE260">
            <v>-2011.53</v>
          </cell>
          <cell r="BF260">
            <v>-4513.8500000000004</v>
          </cell>
          <cell r="BG260">
            <v>-1808.83</v>
          </cell>
          <cell r="BH260">
            <v>-709.38</v>
          </cell>
          <cell r="BI260">
            <v>-792.62</v>
          </cell>
          <cell r="BJ260">
            <v>-29.15</v>
          </cell>
          <cell r="BK260">
            <v>-678.55</v>
          </cell>
          <cell r="BL260">
            <v>-6700.52</v>
          </cell>
          <cell r="BM260">
            <v>-1571.28</v>
          </cell>
          <cell r="BN260">
            <v>-11028.4</v>
          </cell>
          <cell r="BO260">
            <v>-265813.08</v>
          </cell>
          <cell r="BP260">
            <v>-6632186.1399999997</v>
          </cell>
          <cell r="BQ260">
            <v>-12945707.619999999</v>
          </cell>
          <cell r="BR260">
            <v>-54744.36</v>
          </cell>
          <cell r="BS260">
            <v>-2645.21</v>
          </cell>
          <cell r="BT260">
            <v>4090.34</v>
          </cell>
          <cell r="BU260">
            <v>5074</v>
          </cell>
          <cell r="BV260">
            <v>3184271.4</v>
          </cell>
          <cell r="BW260">
            <v>-211236.72</v>
          </cell>
          <cell r="BX260">
            <v>0</v>
          </cell>
          <cell r="BY260">
            <v>0</v>
          </cell>
          <cell r="BZ260">
            <v>-136324.28</v>
          </cell>
          <cell r="CA260">
            <v>2788485.17</v>
          </cell>
          <cell r="CB260">
            <v>-10157222.449999999</v>
          </cell>
          <cell r="CC260">
            <v>0</v>
          </cell>
        </row>
        <row r="261">
          <cell r="B261" t="str">
            <v>PL35800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-403538.51</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-403538.51</v>
          </cell>
          <cell r="BR261">
            <v>0</v>
          </cell>
          <cell r="BS261">
            <v>403538.51</v>
          </cell>
          <cell r="BT261">
            <v>0</v>
          </cell>
          <cell r="BU261">
            <v>0</v>
          </cell>
          <cell r="BV261">
            <v>0</v>
          </cell>
          <cell r="BW261">
            <v>0</v>
          </cell>
          <cell r="BX261">
            <v>0</v>
          </cell>
          <cell r="BY261">
            <v>0</v>
          </cell>
          <cell r="BZ261">
            <v>0</v>
          </cell>
          <cell r="CA261">
            <v>403538.51</v>
          </cell>
          <cell r="CB261">
            <v>0</v>
          </cell>
          <cell r="CC261">
            <v>0</v>
          </cell>
        </row>
        <row r="262">
          <cell r="B262" t="str">
            <v>PL35900</v>
          </cell>
          <cell r="C262">
            <v>0</v>
          </cell>
          <cell r="D262">
            <v>-21604.18</v>
          </cell>
          <cell r="E262">
            <v>0</v>
          </cell>
          <cell r="F262">
            <v>-1845.14</v>
          </cell>
          <cell r="G262">
            <v>0</v>
          </cell>
          <cell r="H262">
            <v>0</v>
          </cell>
          <cell r="I262">
            <v>0</v>
          </cell>
          <cell r="J262">
            <v>0</v>
          </cell>
          <cell r="K262">
            <v>-4962.68</v>
          </cell>
          <cell r="L262">
            <v>-2270.0300000000002</v>
          </cell>
          <cell r="M262">
            <v>0</v>
          </cell>
          <cell r="N262">
            <v>0</v>
          </cell>
          <cell r="O262">
            <v>0</v>
          </cell>
          <cell r="P262">
            <v>0</v>
          </cell>
          <cell r="Q262">
            <v>0</v>
          </cell>
          <cell r="R262">
            <v>0</v>
          </cell>
          <cell r="S262">
            <v>0</v>
          </cell>
          <cell r="T262">
            <v>0</v>
          </cell>
          <cell r="U262">
            <v>0</v>
          </cell>
          <cell r="V262">
            <v>0</v>
          </cell>
          <cell r="W262">
            <v>-350.58</v>
          </cell>
          <cell r="X262">
            <v>0</v>
          </cell>
          <cell r="Y262">
            <v>0</v>
          </cell>
          <cell r="Z262">
            <v>0</v>
          </cell>
          <cell r="AA262">
            <v>182458</v>
          </cell>
          <cell r="AB262">
            <v>0</v>
          </cell>
          <cell r="AC262">
            <v>-31007.26</v>
          </cell>
          <cell r="AD262">
            <v>-409</v>
          </cell>
          <cell r="AE262">
            <v>0</v>
          </cell>
          <cell r="AF262">
            <v>-264.56</v>
          </cell>
          <cell r="AG262">
            <v>-1141.08</v>
          </cell>
          <cell r="AH262">
            <v>-23.54</v>
          </cell>
          <cell r="AI262">
            <v>0</v>
          </cell>
          <cell r="AJ262">
            <v>0</v>
          </cell>
          <cell r="AK262">
            <v>0</v>
          </cell>
          <cell r="AL262">
            <v>-212</v>
          </cell>
          <cell r="AM262">
            <v>-172071.07</v>
          </cell>
          <cell r="AN262">
            <v>0</v>
          </cell>
          <cell r="AO262">
            <v>-240994.47</v>
          </cell>
          <cell r="AP262">
            <v>-8179.68</v>
          </cell>
          <cell r="AQ262">
            <v>0</v>
          </cell>
          <cell r="AR262">
            <v>0</v>
          </cell>
          <cell r="AS262">
            <v>-5022.6400000000003</v>
          </cell>
          <cell r="AT262">
            <v>-188.59</v>
          </cell>
          <cell r="AU262">
            <v>0</v>
          </cell>
          <cell r="AV262">
            <v>0</v>
          </cell>
          <cell r="AW262">
            <v>0</v>
          </cell>
          <cell r="AX262">
            <v>0</v>
          </cell>
          <cell r="AY262">
            <v>0</v>
          </cell>
          <cell r="AZ262">
            <v>-4703.04</v>
          </cell>
          <cell r="BA262">
            <v>0</v>
          </cell>
          <cell r="BB262">
            <v>-196.13</v>
          </cell>
          <cell r="BC262">
            <v>-52.15</v>
          </cell>
          <cell r="BD262">
            <v>0</v>
          </cell>
          <cell r="BE262">
            <v>-222</v>
          </cell>
          <cell r="BF262">
            <v>0</v>
          </cell>
          <cell r="BG262">
            <v>0</v>
          </cell>
          <cell r="BH262">
            <v>0</v>
          </cell>
          <cell r="BI262">
            <v>-82.31</v>
          </cell>
          <cell r="BJ262">
            <v>0</v>
          </cell>
          <cell r="BK262">
            <v>0</v>
          </cell>
          <cell r="BL262">
            <v>-3.21</v>
          </cell>
          <cell r="BM262">
            <v>0</v>
          </cell>
          <cell r="BN262">
            <v>0</v>
          </cell>
          <cell r="BO262">
            <v>-5049.67</v>
          </cell>
          <cell r="BP262">
            <v>-6915.59</v>
          </cell>
          <cell r="BQ262">
            <v>-325312.59999999998</v>
          </cell>
          <cell r="BR262">
            <v>0</v>
          </cell>
          <cell r="BS262">
            <v>0</v>
          </cell>
          <cell r="BT262">
            <v>0</v>
          </cell>
          <cell r="BU262">
            <v>0</v>
          </cell>
          <cell r="BV262">
            <v>0</v>
          </cell>
          <cell r="BW262">
            <v>0</v>
          </cell>
          <cell r="BX262">
            <v>0</v>
          </cell>
          <cell r="BY262">
            <v>0</v>
          </cell>
          <cell r="BZ262">
            <v>0</v>
          </cell>
          <cell r="CA262">
            <v>0</v>
          </cell>
          <cell r="CB262">
            <v>-325312.59999999998</v>
          </cell>
          <cell r="CC262">
            <v>0</v>
          </cell>
        </row>
        <row r="263">
          <cell r="B263" t="str">
            <v>PL35910</v>
          </cell>
          <cell r="C263">
            <v>0</v>
          </cell>
          <cell r="D263">
            <v>-34651503.619999997</v>
          </cell>
          <cell r="E263">
            <v>-80466.97</v>
          </cell>
          <cell r="F263">
            <v>-32497.4</v>
          </cell>
          <cell r="G263">
            <v>0</v>
          </cell>
          <cell r="H263">
            <v>0</v>
          </cell>
          <cell r="I263">
            <v>0</v>
          </cell>
          <cell r="J263">
            <v>-21824.25</v>
          </cell>
          <cell r="K263">
            <v>-15148.97</v>
          </cell>
          <cell r="L263">
            <v>-15937.43</v>
          </cell>
          <cell r="M263">
            <v>-102.5</v>
          </cell>
          <cell r="N263">
            <v>-202.5</v>
          </cell>
          <cell r="O263">
            <v>-6922.35</v>
          </cell>
          <cell r="P263">
            <v>-6564.61</v>
          </cell>
          <cell r="Q263">
            <v>0</v>
          </cell>
          <cell r="R263">
            <v>0</v>
          </cell>
          <cell r="S263">
            <v>0</v>
          </cell>
          <cell r="T263">
            <v>-1911.25</v>
          </cell>
          <cell r="U263">
            <v>-5399.56</v>
          </cell>
          <cell r="V263">
            <v>-7655.99</v>
          </cell>
          <cell r="W263">
            <v>-1158119.5</v>
          </cell>
          <cell r="X263">
            <v>-7025.4</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-5974831.5599999996</v>
          </cell>
          <cell r="AM263">
            <v>-3680993.53</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0</v>
          </cell>
          <cell r="BO263">
            <v>0</v>
          </cell>
          <cell r="BP263">
            <v>0</v>
          </cell>
          <cell r="BQ263">
            <v>-45667107.390000001</v>
          </cell>
          <cell r="BR263">
            <v>0</v>
          </cell>
          <cell r="BS263">
            <v>0</v>
          </cell>
          <cell r="BT263">
            <v>9655825.0899999999</v>
          </cell>
          <cell r="BU263">
            <v>33495754.940000001</v>
          </cell>
          <cell r="BV263">
            <v>2515527.36</v>
          </cell>
          <cell r="BW263">
            <v>0</v>
          </cell>
          <cell r="BX263">
            <v>0</v>
          </cell>
          <cell r="BY263">
            <v>0</v>
          </cell>
          <cell r="BZ263">
            <v>0</v>
          </cell>
          <cell r="CA263">
            <v>45667107.390000001</v>
          </cell>
          <cell r="CB263">
            <v>0</v>
          </cell>
          <cell r="CC263">
            <v>0</v>
          </cell>
        </row>
        <row r="264">
          <cell r="B264" t="str">
            <v>PL37000</v>
          </cell>
          <cell r="C264">
            <v>0</v>
          </cell>
          <cell r="D264">
            <v>15839391.210000001</v>
          </cell>
          <cell r="E264">
            <v>18547559.050000001</v>
          </cell>
          <cell r="F264">
            <v>18023873.300000001</v>
          </cell>
          <cell r="G264">
            <v>-7123.17</v>
          </cell>
          <cell r="H264">
            <v>-957.83</v>
          </cell>
          <cell r="I264">
            <v>-17621.939999999999</v>
          </cell>
          <cell r="J264">
            <v>1546289.58</v>
          </cell>
          <cell r="K264">
            <v>35666423.109999999</v>
          </cell>
          <cell r="L264">
            <v>1585442.38</v>
          </cell>
          <cell r="M264">
            <v>1443448.27</v>
          </cell>
          <cell r="N264">
            <v>4308160.3499999996</v>
          </cell>
          <cell r="O264">
            <v>4725147.53</v>
          </cell>
          <cell r="P264">
            <v>5595467.8499999996</v>
          </cell>
          <cell r="Q264">
            <v>0</v>
          </cell>
          <cell r="R264">
            <v>8217.25</v>
          </cell>
          <cell r="S264">
            <v>0</v>
          </cell>
          <cell r="T264">
            <v>676328.89</v>
          </cell>
          <cell r="U264">
            <v>75620.990000000005</v>
          </cell>
          <cell r="V264">
            <v>607004.51</v>
          </cell>
          <cell r="W264">
            <v>-36877004.979999997</v>
          </cell>
          <cell r="X264">
            <v>2665081.98</v>
          </cell>
          <cell r="Y264">
            <v>3521682.24</v>
          </cell>
          <cell r="Z264">
            <v>-11503.05</v>
          </cell>
          <cell r="AA264">
            <v>1322028.1599999999</v>
          </cell>
          <cell r="AB264">
            <v>12173215.529999999</v>
          </cell>
          <cell r="AC264">
            <v>-299537.09999999998</v>
          </cell>
          <cell r="AD264">
            <v>214201.02</v>
          </cell>
          <cell r="AE264">
            <v>160704.92000000001</v>
          </cell>
          <cell r="AF264">
            <v>1233994.83</v>
          </cell>
          <cell r="AG264">
            <v>267175.49</v>
          </cell>
          <cell r="AH264">
            <v>52197.43</v>
          </cell>
          <cell r="AI264">
            <v>-35581.5</v>
          </cell>
          <cell r="AJ264">
            <v>-1279.5999999999999</v>
          </cell>
          <cell r="AK264">
            <v>-961436.73</v>
          </cell>
          <cell r="AL264">
            <v>1497763.14</v>
          </cell>
          <cell r="AM264">
            <v>71640597.689999998</v>
          </cell>
          <cell r="AN264">
            <v>1336771.44</v>
          </cell>
          <cell r="AO264">
            <v>-3450876.36</v>
          </cell>
          <cell r="AP264">
            <v>28930301.780000001</v>
          </cell>
          <cell r="AQ264">
            <v>-27050.51</v>
          </cell>
          <cell r="AR264">
            <v>40745.339999999997</v>
          </cell>
          <cell r="AS264">
            <v>2253613.86</v>
          </cell>
          <cell r="AT264">
            <v>487715.17</v>
          </cell>
          <cell r="AU264">
            <v>261960.43</v>
          </cell>
          <cell r="AV264">
            <v>-240.99</v>
          </cell>
          <cell r="AW264">
            <v>2513891.2599999998</v>
          </cell>
          <cell r="AX264">
            <v>27378.33</v>
          </cell>
          <cell r="AY264">
            <v>-8238824.0800000001</v>
          </cell>
          <cell r="AZ264">
            <v>-3205353.08</v>
          </cell>
          <cell r="BA264">
            <v>579637.11</v>
          </cell>
          <cell r="BB264">
            <v>2361690.36</v>
          </cell>
          <cell r="BC264">
            <v>1074509.3799999999</v>
          </cell>
          <cell r="BD264">
            <v>-148328.41</v>
          </cell>
          <cell r="BE264">
            <v>2623426.2999999998</v>
          </cell>
          <cell r="BF264">
            <v>1003317.11</v>
          </cell>
          <cell r="BG264">
            <v>371545.05</v>
          </cell>
          <cell r="BH264">
            <v>2317862.2200000002</v>
          </cell>
          <cell r="BI264">
            <v>1961402.92</v>
          </cell>
          <cell r="BJ264">
            <v>-2431.04</v>
          </cell>
          <cell r="BK264">
            <v>-39092.15</v>
          </cell>
          <cell r="BL264">
            <v>2161101.64</v>
          </cell>
          <cell r="BM264">
            <v>1930349.92</v>
          </cell>
          <cell r="BN264">
            <v>-294040.68</v>
          </cell>
          <cell r="BO264">
            <v>15814782.720000001</v>
          </cell>
          <cell r="BP264">
            <v>-6829760.8200000003</v>
          </cell>
          <cell r="BQ264">
            <v>211000975.02000001</v>
          </cell>
          <cell r="BR264">
            <v>-54744.36</v>
          </cell>
          <cell r="BS264">
            <v>400893.3</v>
          </cell>
          <cell r="BT264">
            <v>10728611.560000001</v>
          </cell>
          <cell r="BU264">
            <v>0</v>
          </cell>
          <cell r="BV264">
            <v>-5.99</v>
          </cell>
          <cell r="BW264">
            <v>298763.28000000003</v>
          </cell>
          <cell r="BX264">
            <v>-5968283.4400000004</v>
          </cell>
          <cell r="BY264">
            <v>0</v>
          </cell>
          <cell r="BZ264">
            <v>-64128.55</v>
          </cell>
          <cell r="CA264">
            <v>5341105.8</v>
          </cell>
          <cell r="CB264">
            <v>216342080.81999999</v>
          </cell>
          <cell r="CC264">
            <v>0</v>
          </cell>
        </row>
        <row r="265">
          <cell r="B265" t="str">
            <v>PL37500</v>
          </cell>
          <cell r="C265">
            <v>0</v>
          </cell>
          <cell r="D265">
            <v>-11268506.24</v>
          </cell>
          <cell r="E265">
            <v>-13111219.34</v>
          </cell>
          <cell r="F265">
            <v>-2542753.54</v>
          </cell>
          <cell r="G265">
            <v>0</v>
          </cell>
          <cell r="H265">
            <v>0</v>
          </cell>
          <cell r="I265">
            <v>0</v>
          </cell>
          <cell r="J265">
            <v>-546488.59</v>
          </cell>
          <cell r="K265">
            <v>-6332717.7599999998</v>
          </cell>
          <cell r="L265">
            <v>-1111339.67</v>
          </cell>
          <cell r="M265">
            <v>-463282.27</v>
          </cell>
          <cell r="N265">
            <v>-1442358.64</v>
          </cell>
          <cell r="O265">
            <v>-1972898.54</v>
          </cell>
          <cell r="P265">
            <v>-3304461.83</v>
          </cell>
          <cell r="Q265">
            <v>0</v>
          </cell>
          <cell r="R265">
            <v>-14455.31</v>
          </cell>
          <cell r="S265">
            <v>0</v>
          </cell>
          <cell r="T265">
            <v>-264879.09999999998</v>
          </cell>
          <cell r="U265">
            <v>-335.4</v>
          </cell>
          <cell r="V265">
            <v>-67382.429999999993</v>
          </cell>
          <cell r="W265">
            <v>-1312998</v>
          </cell>
          <cell r="X265">
            <v>-1180684.26</v>
          </cell>
          <cell r="Y265">
            <v>-969973.51</v>
          </cell>
          <cell r="Z265">
            <v>0</v>
          </cell>
          <cell r="AA265">
            <v>-2311242.6</v>
          </cell>
          <cell r="AB265">
            <v>-5565338.21</v>
          </cell>
          <cell r="AC265">
            <v>-205163.56</v>
          </cell>
          <cell r="AD265">
            <v>-142724.76999999999</v>
          </cell>
          <cell r="AE265">
            <v>-59569</v>
          </cell>
          <cell r="AF265">
            <v>-138880.68</v>
          </cell>
          <cell r="AG265">
            <v>-58663.78</v>
          </cell>
          <cell r="AH265">
            <v>-10858</v>
          </cell>
          <cell r="AI265">
            <v>0</v>
          </cell>
          <cell r="AJ265">
            <v>0</v>
          </cell>
          <cell r="AK265">
            <v>0</v>
          </cell>
          <cell r="AL265">
            <v>-1646149.48</v>
          </cell>
          <cell r="AM265">
            <v>-51635381</v>
          </cell>
          <cell r="AN265">
            <v>-360443.65</v>
          </cell>
          <cell r="AO265">
            <v>-1697839.91</v>
          </cell>
          <cell r="AP265">
            <v>-10471841.49</v>
          </cell>
          <cell r="AQ265">
            <v>0</v>
          </cell>
          <cell r="AR265">
            <v>-24884.58</v>
          </cell>
          <cell r="AS265">
            <v>-2749215.09</v>
          </cell>
          <cell r="AT265">
            <v>-322677.93</v>
          </cell>
          <cell r="AU265">
            <v>-271536.78000000003</v>
          </cell>
          <cell r="AV265">
            <v>0</v>
          </cell>
          <cell r="AW265">
            <v>-977724.73</v>
          </cell>
          <cell r="AX265">
            <v>-9587.16</v>
          </cell>
          <cell r="AY265">
            <v>-33859540.789999999</v>
          </cell>
          <cell r="AZ265">
            <v>-1255802.2</v>
          </cell>
          <cell r="BA265">
            <v>-392444.17</v>
          </cell>
          <cell r="BB265">
            <v>-333281.26</v>
          </cell>
          <cell r="BC265">
            <v>-413459.26</v>
          </cell>
          <cell r="BD265">
            <v>-195875.69</v>
          </cell>
          <cell r="BE265">
            <v>-496795.8</v>
          </cell>
          <cell r="BF265">
            <v>-185725.05</v>
          </cell>
          <cell r="BG265">
            <v>-111194.66</v>
          </cell>
          <cell r="BH265">
            <v>-832847.81</v>
          </cell>
          <cell r="BI265">
            <v>-234889.36</v>
          </cell>
          <cell r="BJ265">
            <v>-578</v>
          </cell>
          <cell r="BK265">
            <v>-95018.28</v>
          </cell>
          <cell r="BL265">
            <v>-745807.93</v>
          </cell>
          <cell r="BM265">
            <v>-1028948.62</v>
          </cell>
          <cell r="BN265">
            <v>-15959.82</v>
          </cell>
          <cell r="BO265">
            <v>-6199628.4400000004</v>
          </cell>
          <cell r="BP265">
            <v>15173227.75</v>
          </cell>
          <cell r="BQ265">
            <v>-155791026.22</v>
          </cell>
          <cell r="BR265">
            <v>1094939.75</v>
          </cell>
          <cell r="BS265">
            <v>0</v>
          </cell>
          <cell r="BT265">
            <v>0</v>
          </cell>
          <cell r="BU265">
            <v>0</v>
          </cell>
          <cell r="BV265">
            <v>0</v>
          </cell>
          <cell r="BW265">
            <v>0</v>
          </cell>
          <cell r="BX265">
            <v>42834.06</v>
          </cell>
          <cell r="BY265">
            <v>0</v>
          </cell>
          <cell r="BZ265">
            <v>0</v>
          </cell>
          <cell r="CA265">
            <v>1137773.81</v>
          </cell>
          <cell r="CB265">
            <v>-154653252.41</v>
          </cell>
          <cell r="CC265">
            <v>0</v>
          </cell>
        </row>
        <row r="266">
          <cell r="B266" t="str">
            <v>PL37600</v>
          </cell>
          <cell r="C266">
            <v>0</v>
          </cell>
          <cell r="D266">
            <v>-3124150.9</v>
          </cell>
          <cell r="E266">
            <v>-13022230.810000001</v>
          </cell>
          <cell r="F266">
            <v>-2350691.7200000002</v>
          </cell>
          <cell r="G266">
            <v>0</v>
          </cell>
          <cell r="H266">
            <v>0</v>
          </cell>
          <cell r="I266">
            <v>0</v>
          </cell>
          <cell r="J266">
            <v>-546488.59</v>
          </cell>
          <cell r="K266">
            <v>-6180386.6200000001</v>
          </cell>
          <cell r="L266">
            <v>-1107252.4099999999</v>
          </cell>
          <cell r="M266">
            <v>-463212.25</v>
          </cell>
          <cell r="N266">
            <v>-1424708.13</v>
          </cell>
          <cell r="O266">
            <v>-1922134.35</v>
          </cell>
          <cell r="P266">
            <v>-3165344.07</v>
          </cell>
          <cell r="Q266">
            <v>0</v>
          </cell>
          <cell r="R266">
            <v>-14455.31</v>
          </cell>
          <cell r="S266">
            <v>0</v>
          </cell>
          <cell r="T266">
            <v>-264879.09999999998</v>
          </cell>
          <cell r="U266">
            <v>-335.4</v>
          </cell>
          <cell r="V266">
            <v>-67382.429999999993</v>
          </cell>
          <cell r="W266">
            <v>-1277221.5</v>
          </cell>
          <cell r="X266">
            <v>-1179651.06</v>
          </cell>
          <cell r="Y266">
            <v>-969948.49</v>
          </cell>
          <cell r="Z266">
            <v>0</v>
          </cell>
          <cell r="AA266">
            <v>-2311242.6</v>
          </cell>
          <cell r="AB266">
            <v>-5113627.3099999996</v>
          </cell>
          <cell r="AC266">
            <v>-201688.56</v>
          </cell>
          <cell r="AD266">
            <v>-142724.76999999999</v>
          </cell>
          <cell r="AE266">
            <v>0</v>
          </cell>
          <cell r="AF266">
            <v>-138580.68</v>
          </cell>
          <cell r="AG266">
            <v>-58093.78</v>
          </cell>
          <cell r="AH266">
            <v>-10858</v>
          </cell>
          <cell r="AI266">
            <v>0</v>
          </cell>
          <cell r="AJ266">
            <v>0</v>
          </cell>
          <cell r="AK266">
            <v>0</v>
          </cell>
          <cell r="AL266">
            <v>-1606609.78</v>
          </cell>
          <cell r="AM266">
            <v>-26135421.780000001</v>
          </cell>
          <cell r="AN266">
            <v>-334305.57</v>
          </cell>
          <cell r="AO266">
            <v>-389779.91</v>
          </cell>
          <cell r="AP266">
            <v>-10166824.48</v>
          </cell>
          <cell r="AQ266">
            <v>0</v>
          </cell>
          <cell r="AR266">
            <v>0</v>
          </cell>
          <cell r="AS266">
            <v>-2503300.5499999998</v>
          </cell>
          <cell r="AT266">
            <v>-184333.77</v>
          </cell>
          <cell r="AU266">
            <v>-271536.78000000003</v>
          </cell>
          <cell r="AV266">
            <v>0</v>
          </cell>
          <cell r="AW266">
            <v>-973971.03</v>
          </cell>
          <cell r="AX266">
            <v>0</v>
          </cell>
          <cell r="AY266">
            <v>-13663309.35</v>
          </cell>
          <cell r="AZ266">
            <v>-1057007.8</v>
          </cell>
          <cell r="BA266">
            <v>-392444.17</v>
          </cell>
          <cell r="BB266">
            <v>-331924.15999999997</v>
          </cell>
          <cell r="BC266">
            <v>-400389.84</v>
          </cell>
          <cell r="BD266">
            <v>-195875.69</v>
          </cell>
          <cell r="BE266">
            <v>-496502.65</v>
          </cell>
          <cell r="BF266">
            <v>-185725.05</v>
          </cell>
          <cell r="BG266">
            <v>-111194.66</v>
          </cell>
          <cell r="BH266">
            <v>-832847.81</v>
          </cell>
          <cell r="BI266">
            <v>-233861.36</v>
          </cell>
          <cell r="BJ266">
            <v>0</v>
          </cell>
          <cell r="BK266">
            <v>-95018.28</v>
          </cell>
          <cell r="BL266">
            <v>-745807.91</v>
          </cell>
          <cell r="BM266">
            <v>-980373.98</v>
          </cell>
          <cell r="BN266">
            <v>0</v>
          </cell>
          <cell r="BO266">
            <v>-5660083.8899999997</v>
          </cell>
          <cell r="BP266">
            <v>12848905.039999999</v>
          </cell>
          <cell r="BQ266">
            <v>-100156834.05</v>
          </cell>
          <cell r="BR266">
            <v>496828.43</v>
          </cell>
          <cell r="BS266">
            <v>0</v>
          </cell>
          <cell r="BT266">
            <v>0</v>
          </cell>
          <cell r="BU266">
            <v>0</v>
          </cell>
          <cell r="BV266">
            <v>0</v>
          </cell>
          <cell r="BW266">
            <v>0</v>
          </cell>
          <cell r="BX266">
            <v>10212.120000000001</v>
          </cell>
          <cell r="BY266">
            <v>0</v>
          </cell>
          <cell r="BZ266">
            <v>0</v>
          </cell>
          <cell r="CA266">
            <v>507040.55</v>
          </cell>
          <cell r="CB266">
            <v>-99649793.5</v>
          </cell>
          <cell r="CC266">
            <v>0</v>
          </cell>
        </row>
        <row r="267">
          <cell r="B267" t="str">
            <v>PL37610</v>
          </cell>
          <cell r="C267">
            <v>0</v>
          </cell>
          <cell r="D267">
            <v>0</v>
          </cell>
          <cell r="E267">
            <v>0</v>
          </cell>
          <cell r="F267">
            <v>0</v>
          </cell>
          <cell r="G267">
            <v>0</v>
          </cell>
          <cell r="H267">
            <v>0</v>
          </cell>
          <cell r="I267">
            <v>0</v>
          </cell>
          <cell r="J267">
            <v>0</v>
          </cell>
          <cell r="K267">
            <v>-13677.97</v>
          </cell>
          <cell r="L267">
            <v>-1524.24</v>
          </cell>
          <cell r="M267">
            <v>0</v>
          </cell>
          <cell r="N267">
            <v>0</v>
          </cell>
          <cell r="O267">
            <v>0</v>
          </cell>
          <cell r="P267">
            <v>0</v>
          </cell>
          <cell r="Q267">
            <v>0</v>
          </cell>
          <cell r="R267">
            <v>0</v>
          </cell>
          <cell r="S267">
            <v>0</v>
          </cell>
          <cell r="T267">
            <v>0</v>
          </cell>
          <cell r="U267">
            <v>0</v>
          </cell>
          <cell r="V267">
            <v>0</v>
          </cell>
          <cell r="W267">
            <v>0</v>
          </cell>
          <cell r="X267">
            <v>-2620.2600000000002</v>
          </cell>
          <cell r="Y267">
            <v>0</v>
          </cell>
          <cell r="Z267">
            <v>0</v>
          </cell>
          <cell r="AA267">
            <v>0</v>
          </cell>
          <cell r="AB267">
            <v>-8480.7900000000009</v>
          </cell>
          <cell r="AC267">
            <v>0</v>
          </cell>
          <cell r="AD267">
            <v>0</v>
          </cell>
          <cell r="AE267">
            <v>0</v>
          </cell>
          <cell r="AF267">
            <v>0</v>
          </cell>
          <cell r="AG267">
            <v>0</v>
          </cell>
          <cell r="AH267">
            <v>0</v>
          </cell>
          <cell r="AI267">
            <v>0</v>
          </cell>
          <cell r="AJ267">
            <v>0</v>
          </cell>
          <cell r="AK267">
            <v>0</v>
          </cell>
          <cell r="AL267">
            <v>0</v>
          </cell>
          <cell r="AM267">
            <v>-3360.34</v>
          </cell>
          <cell r="AN267">
            <v>0</v>
          </cell>
          <cell r="AO267">
            <v>0</v>
          </cell>
          <cell r="AP267">
            <v>0</v>
          </cell>
          <cell r="AQ267">
            <v>0</v>
          </cell>
          <cell r="AR267">
            <v>0</v>
          </cell>
          <cell r="AS267">
            <v>0</v>
          </cell>
          <cell r="AT267">
            <v>0</v>
          </cell>
          <cell r="AU267">
            <v>0</v>
          </cell>
          <cell r="AV267">
            <v>0</v>
          </cell>
          <cell r="AW267">
            <v>0</v>
          </cell>
          <cell r="AX267">
            <v>0</v>
          </cell>
          <cell r="AY267">
            <v>-10.25</v>
          </cell>
          <cell r="AZ267">
            <v>0</v>
          </cell>
          <cell r="BA267">
            <v>0</v>
          </cell>
          <cell r="BB267">
            <v>-1694.53</v>
          </cell>
          <cell r="BC267">
            <v>0</v>
          </cell>
          <cell r="BD267">
            <v>0</v>
          </cell>
          <cell r="BE267">
            <v>0</v>
          </cell>
          <cell r="BF267">
            <v>0</v>
          </cell>
          <cell r="BG267">
            <v>0</v>
          </cell>
          <cell r="BH267">
            <v>0</v>
          </cell>
          <cell r="BI267">
            <v>0</v>
          </cell>
          <cell r="BJ267">
            <v>0</v>
          </cell>
          <cell r="BK267">
            <v>0</v>
          </cell>
          <cell r="BL267">
            <v>0</v>
          </cell>
          <cell r="BM267">
            <v>0</v>
          </cell>
          <cell r="BN267">
            <v>0</v>
          </cell>
          <cell r="BO267">
            <v>-1423</v>
          </cell>
          <cell r="BP267">
            <v>0</v>
          </cell>
          <cell r="BQ267">
            <v>-32791.379999999997</v>
          </cell>
          <cell r="BR267">
            <v>0</v>
          </cell>
          <cell r="BS267">
            <v>0</v>
          </cell>
          <cell r="BT267">
            <v>0</v>
          </cell>
          <cell r="BU267">
            <v>0</v>
          </cell>
          <cell r="BV267">
            <v>0</v>
          </cell>
          <cell r="BW267">
            <v>0</v>
          </cell>
          <cell r="BX267">
            <v>0</v>
          </cell>
          <cell r="BY267">
            <v>0</v>
          </cell>
          <cell r="BZ267">
            <v>0</v>
          </cell>
          <cell r="CA267">
            <v>0</v>
          </cell>
          <cell r="CB267">
            <v>-32791.379999999997</v>
          </cell>
          <cell r="CC267">
            <v>0</v>
          </cell>
        </row>
        <row r="268">
          <cell r="B268" t="str">
            <v>PL37620</v>
          </cell>
          <cell r="C268">
            <v>0</v>
          </cell>
          <cell r="D268">
            <v>-2071725.87</v>
          </cell>
          <cell r="E268">
            <v>-13022010.310000001</v>
          </cell>
          <cell r="F268">
            <v>-2314564.6800000002</v>
          </cell>
          <cell r="G268">
            <v>0</v>
          </cell>
          <cell r="H268">
            <v>0</v>
          </cell>
          <cell r="I268">
            <v>0</v>
          </cell>
          <cell r="J268">
            <v>-546488.59</v>
          </cell>
          <cell r="K268">
            <v>-6163765.9199999999</v>
          </cell>
          <cell r="L268">
            <v>-1080416.21</v>
          </cell>
          <cell r="M268">
            <v>-463132.31</v>
          </cell>
          <cell r="N268">
            <v>-1423887.66</v>
          </cell>
          <cell r="O268">
            <v>-1921130.64</v>
          </cell>
          <cell r="P268">
            <v>-3165344.07</v>
          </cell>
          <cell r="Q268">
            <v>0</v>
          </cell>
          <cell r="R268">
            <v>-14455.31</v>
          </cell>
          <cell r="S268">
            <v>0</v>
          </cell>
          <cell r="T268">
            <v>-264439.06</v>
          </cell>
          <cell r="U268">
            <v>-335.4</v>
          </cell>
          <cell r="V268">
            <v>-67382.429999999993</v>
          </cell>
          <cell r="W268">
            <v>-1270211.53</v>
          </cell>
          <cell r="X268">
            <v>-1176997.3799999999</v>
          </cell>
          <cell r="Y268">
            <v>-969948.49</v>
          </cell>
          <cell r="Z268">
            <v>0</v>
          </cell>
          <cell r="AA268">
            <v>-2311242.6</v>
          </cell>
          <cell r="AB268">
            <v>-5040837.3600000003</v>
          </cell>
          <cell r="AC268">
            <v>0</v>
          </cell>
          <cell r="AD268">
            <v>-140929.5</v>
          </cell>
          <cell r="AE268">
            <v>0</v>
          </cell>
          <cell r="AF268">
            <v>-132561.47</v>
          </cell>
          <cell r="AG268">
            <v>-45684.73</v>
          </cell>
          <cell r="AH268">
            <v>-10498</v>
          </cell>
          <cell r="AI268">
            <v>0</v>
          </cell>
          <cell r="AJ268">
            <v>0</v>
          </cell>
          <cell r="AK268">
            <v>0</v>
          </cell>
          <cell r="AL268">
            <v>-1592566.1</v>
          </cell>
          <cell r="AM268">
            <v>-23174286.379999999</v>
          </cell>
          <cell r="AN268">
            <v>-332566.40999999997</v>
          </cell>
          <cell r="AO268">
            <v>-389779.91</v>
          </cell>
          <cell r="AP268">
            <v>-9879396.7599999998</v>
          </cell>
          <cell r="AQ268">
            <v>0</v>
          </cell>
          <cell r="AR268">
            <v>0</v>
          </cell>
          <cell r="AS268">
            <v>-2150212.4500000002</v>
          </cell>
          <cell r="AT268">
            <v>-138334.85</v>
          </cell>
          <cell r="AU268">
            <v>-271498.18</v>
          </cell>
          <cell r="AV268">
            <v>0</v>
          </cell>
          <cell r="AW268">
            <v>-970940.17</v>
          </cell>
          <cell r="AX268">
            <v>0</v>
          </cell>
          <cell r="AY268">
            <v>-13388352.27</v>
          </cell>
          <cell r="AZ268">
            <v>-1007597.88</v>
          </cell>
          <cell r="BA268">
            <v>-392444.17</v>
          </cell>
          <cell r="BB268">
            <v>-327438.5</v>
          </cell>
          <cell r="BC268">
            <v>-398234.15</v>
          </cell>
          <cell r="BD268">
            <v>-193942.89</v>
          </cell>
          <cell r="BE268">
            <v>-491895.98</v>
          </cell>
          <cell r="BF268">
            <v>-184771.78</v>
          </cell>
          <cell r="BG268">
            <v>-108646.05</v>
          </cell>
          <cell r="BH268">
            <v>-832847.81</v>
          </cell>
          <cell r="BI268">
            <v>-229166.59</v>
          </cell>
          <cell r="BJ268">
            <v>0</v>
          </cell>
          <cell r="BK268">
            <v>-95018.28</v>
          </cell>
          <cell r="BL268">
            <v>-742725.69</v>
          </cell>
          <cell r="BM268">
            <v>-980373.98</v>
          </cell>
          <cell r="BN268">
            <v>0</v>
          </cell>
          <cell r="BO268">
            <v>-5300055.68</v>
          </cell>
          <cell r="BP268">
            <v>12848905.039999999</v>
          </cell>
          <cell r="BQ268">
            <v>-94342177.390000001</v>
          </cell>
          <cell r="BR268">
            <v>496828.43</v>
          </cell>
          <cell r="BS268">
            <v>0</v>
          </cell>
          <cell r="BT268">
            <v>0</v>
          </cell>
          <cell r="BU268">
            <v>0</v>
          </cell>
          <cell r="BV268">
            <v>0</v>
          </cell>
          <cell r="BW268">
            <v>0</v>
          </cell>
          <cell r="BX268">
            <v>8076.11</v>
          </cell>
          <cell r="BY268">
            <v>0</v>
          </cell>
          <cell r="BZ268">
            <v>0</v>
          </cell>
          <cell r="CA268">
            <v>504904.54</v>
          </cell>
          <cell r="CB268">
            <v>-93837272.849999994</v>
          </cell>
          <cell r="CC268">
            <v>0</v>
          </cell>
        </row>
        <row r="269">
          <cell r="B269" t="str">
            <v>PL37630</v>
          </cell>
          <cell r="C269">
            <v>0</v>
          </cell>
          <cell r="D269">
            <v>-1000763.35</v>
          </cell>
          <cell r="E269">
            <v>-220.5</v>
          </cell>
          <cell r="F269">
            <v>-36127.040000000001</v>
          </cell>
          <cell r="G269">
            <v>0</v>
          </cell>
          <cell r="H269">
            <v>0</v>
          </cell>
          <cell r="I269">
            <v>0</v>
          </cell>
          <cell r="J269">
            <v>0</v>
          </cell>
          <cell r="K269">
            <v>-2942.73</v>
          </cell>
          <cell r="L269">
            <v>-25311.96</v>
          </cell>
          <cell r="M269">
            <v>-79.94</v>
          </cell>
          <cell r="N269">
            <v>-820.47</v>
          </cell>
          <cell r="O269">
            <v>-1003.71</v>
          </cell>
          <cell r="P269">
            <v>0</v>
          </cell>
          <cell r="Q269">
            <v>0</v>
          </cell>
          <cell r="R269">
            <v>0</v>
          </cell>
          <cell r="S269">
            <v>0</v>
          </cell>
          <cell r="T269">
            <v>-440.04</v>
          </cell>
          <cell r="U269">
            <v>0</v>
          </cell>
          <cell r="V269">
            <v>0</v>
          </cell>
          <cell r="W269">
            <v>-7009.97</v>
          </cell>
          <cell r="X269">
            <v>-33.42</v>
          </cell>
          <cell r="Y269">
            <v>0</v>
          </cell>
          <cell r="Z269">
            <v>0</v>
          </cell>
          <cell r="AA269">
            <v>0</v>
          </cell>
          <cell r="AB269">
            <v>-64309.16</v>
          </cell>
          <cell r="AC269">
            <v>-201688.56</v>
          </cell>
          <cell r="AD269">
            <v>-1795.27</v>
          </cell>
          <cell r="AE269">
            <v>0</v>
          </cell>
          <cell r="AF269">
            <v>-6019.21</v>
          </cell>
          <cell r="AG269">
            <v>-12409.05</v>
          </cell>
          <cell r="AH269">
            <v>-360</v>
          </cell>
          <cell r="AI269">
            <v>0</v>
          </cell>
          <cell r="AJ269">
            <v>0</v>
          </cell>
          <cell r="AK269">
            <v>0</v>
          </cell>
          <cell r="AL269">
            <v>-14043.68</v>
          </cell>
          <cell r="AM269">
            <v>-2957775.06</v>
          </cell>
          <cell r="AN269">
            <v>-1739.16</v>
          </cell>
          <cell r="AO269">
            <v>0</v>
          </cell>
          <cell r="AP269">
            <v>-287427.71999999997</v>
          </cell>
          <cell r="AQ269">
            <v>0</v>
          </cell>
          <cell r="AR269">
            <v>0</v>
          </cell>
          <cell r="AS269">
            <v>-353088.1</v>
          </cell>
          <cell r="AT269">
            <v>-45998.92</v>
          </cell>
          <cell r="AU269">
            <v>-38.6</v>
          </cell>
          <cell r="AV269">
            <v>0</v>
          </cell>
          <cell r="AW269">
            <v>-3030.86</v>
          </cell>
          <cell r="AX269">
            <v>0</v>
          </cell>
          <cell r="AY269">
            <v>-274946.83</v>
          </cell>
          <cell r="AZ269">
            <v>-49409.919999999998</v>
          </cell>
          <cell r="BA269">
            <v>0</v>
          </cell>
          <cell r="BB269">
            <v>-2791.13</v>
          </cell>
          <cell r="BC269">
            <v>-2155.69</v>
          </cell>
          <cell r="BD269">
            <v>-1932.8</v>
          </cell>
          <cell r="BE269">
            <v>-4606.67</v>
          </cell>
          <cell r="BF269">
            <v>-953.27</v>
          </cell>
          <cell r="BG269">
            <v>-2548.61</v>
          </cell>
          <cell r="BH269">
            <v>0</v>
          </cell>
          <cell r="BI269">
            <v>-4694.7700000000004</v>
          </cell>
          <cell r="BJ269">
            <v>0</v>
          </cell>
          <cell r="BK269">
            <v>0</v>
          </cell>
          <cell r="BL269">
            <v>-3082.22</v>
          </cell>
          <cell r="BM269">
            <v>0</v>
          </cell>
          <cell r="BN269">
            <v>0</v>
          </cell>
          <cell r="BO269">
            <v>-358605.21</v>
          </cell>
          <cell r="BP269">
            <v>0</v>
          </cell>
          <cell r="BQ269">
            <v>-5730203.5999999996</v>
          </cell>
          <cell r="BR269">
            <v>0</v>
          </cell>
          <cell r="BS269">
            <v>0</v>
          </cell>
          <cell r="BT269">
            <v>0</v>
          </cell>
          <cell r="BU269">
            <v>0</v>
          </cell>
          <cell r="BV269">
            <v>0</v>
          </cell>
          <cell r="BW269">
            <v>0</v>
          </cell>
          <cell r="BX269">
            <v>2136.0100000000002</v>
          </cell>
          <cell r="BY269">
            <v>0</v>
          </cell>
          <cell r="BZ269">
            <v>0</v>
          </cell>
          <cell r="CA269">
            <v>2136.0100000000002</v>
          </cell>
          <cell r="CB269">
            <v>-5728067.5899999999</v>
          </cell>
          <cell r="CC269">
            <v>0</v>
          </cell>
        </row>
        <row r="270">
          <cell r="B270" t="str">
            <v>PL37640</v>
          </cell>
          <cell r="C270">
            <v>0</v>
          </cell>
          <cell r="D270">
            <v>-51661.68</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0</v>
          </cell>
          <cell r="BO270">
            <v>0</v>
          </cell>
          <cell r="BP270">
            <v>0</v>
          </cell>
          <cell r="BQ270">
            <v>-51661.68</v>
          </cell>
          <cell r="BR270">
            <v>0</v>
          </cell>
          <cell r="BS270">
            <v>0</v>
          </cell>
          <cell r="BT270">
            <v>0</v>
          </cell>
          <cell r="BU270">
            <v>0</v>
          </cell>
          <cell r="BV270">
            <v>0</v>
          </cell>
          <cell r="BW270">
            <v>0</v>
          </cell>
          <cell r="BX270">
            <v>0</v>
          </cell>
          <cell r="BY270">
            <v>0</v>
          </cell>
          <cell r="BZ270">
            <v>0</v>
          </cell>
          <cell r="CA270">
            <v>0</v>
          </cell>
          <cell r="CB270">
            <v>-51661.68</v>
          </cell>
          <cell r="CC270">
            <v>0</v>
          </cell>
        </row>
        <row r="271">
          <cell r="B271" t="str">
            <v>PL37700</v>
          </cell>
          <cell r="C271">
            <v>0</v>
          </cell>
          <cell r="D271">
            <v>-8144355.3399999999</v>
          </cell>
          <cell r="E271">
            <v>-88988.53</v>
          </cell>
          <cell r="F271">
            <v>-192061.82</v>
          </cell>
          <cell r="G271">
            <v>0</v>
          </cell>
          <cell r="H271">
            <v>0</v>
          </cell>
          <cell r="I271">
            <v>0</v>
          </cell>
          <cell r="J271">
            <v>0</v>
          </cell>
          <cell r="K271">
            <v>-152331.14000000001</v>
          </cell>
          <cell r="L271">
            <v>-4087.26</v>
          </cell>
          <cell r="M271">
            <v>-70.02</v>
          </cell>
          <cell r="N271">
            <v>-17650.509999999998</v>
          </cell>
          <cell r="O271">
            <v>-50764.19</v>
          </cell>
          <cell r="P271">
            <v>-139117.76000000001</v>
          </cell>
          <cell r="Q271">
            <v>0</v>
          </cell>
          <cell r="R271">
            <v>0</v>
          </cell>
          <cell r="S271">
            <v>0</v>
          </cell>
          <cell r="T271">
            <v>0</v>
          </cell>
          <cell r="U271">
            <v>0</v>
          </cell>
          <cell r="V271">
            <v>0</v>
          </cell>
          <cell r="W271">
            <v>-35776.5</v>
          </cell>
          <cell r="X271">
            <v>-1033.2</v>
          </cell>
          <cell r="Y271">
            <v>-25.02</v>
          </cell>
          <cell r="Z271">
            <v>0</v>
          </cell>
          <cell r="AA271">
            <v>0</v>
          </cell>
          <cell r="AB271">
            <v>-451710.9</v>
          </cell>
          <cell r="AC271">
            <v>-3475</v>
          </cell>
          <cell r="AD271">
            <v>0</v>
          </cell>
          <cell r="AE271">
            <v>-59569</v>
          </cell>
          <cell r="AF271">
            <v>-300</v>
          </cell>
          <cell r="AG271">
            <v>-570</v>
          </cell>
          <cell r="AH271">
            <v>0</v>
          </cell>
          <cell r="AI271">
            <v>0</v>
          </cell>
          <cell r="AJ271">
            <v>0</v>
          </cell>
          <cell r="AK271">
            <v>0</v>
          </cell>
          <cell r="AL271">
            <v>-39539.699999999997</v>
          </cell>
          <cell r="AM271">
            <v>-25499959.219999999</v>
          </cell>
          <cell r="AN271">
            <v>-26138.080000000002</v>
          </cell>
          <cell r="AO271">
            <v>-1308060</v>
          </cell>
          <cell r="AP271">
            <v>-305017.01</v>
          </cell>
          <cell r="AQ271">
            <v>0</v>
          </cell>
          <cell r="AR271">
            <v>-24884.58</v>
          </cell>
          <cell r="AS271">
            <v>-245914.54</v>
          </cell>
          <cell r="AT271">
            <v>-138344.16</v>
          </cell>
          <cell r="AU271">
            <v>0</v>
          </cell>
          <cell r="AV271">
            <v>0</v>
          </cell>
          <cell r="AW271">
            <v>-3753.7</v>
          </cell>
          <cell r="AX271">
            <v>-9587.16</v>
          </cell>
          <cell r="AY271">
            <v>-20196231.440000001</v>
          </cell>
          <cell r="AZ271">
            <v>-198794.4</v>
          </cell>
          <cell r="BA271">
            <v>0</v>
          </cell>
          <cell r="BB271">
            <v>-1357.1</v>
          </cell>
          <cell r="BC271">
            <v>-13069.42</v>
          </cell>
          <cell r="BD271">
            <v>0</v>
          </cell>
          <cell r="BE271">
            <v>-293.14999999999998</v>
          </cell>
          <cell r="BF271">
            <v>0</v>
          </cell>
          <cell r="BG271">
            <v>0</v>
          </cell>
          <cell r="BH271">
            <v>0</v>
          </cell>
          <cell r="BI271">
            <v>-1028</v>
          </cell>
          <cell r="BJ271">
            <v>-578</v>
          </cell>
          <cell r="BK271">
            <v>0</v>
          </cell>
          <cell r="BL271">
            <v>-0.02</v>
          </cell>
          <cell r="BM271">
            <v>-48574.64</v>
          </cell>
          <cell r="BN271">
            <v>-15959.82</v>
          </cell>
          <cell r="BO271">
            <v>-539544.55000000005</v>
          </cell>
          <cell r="BP271">
            <v>2324322.71</v>
          </cell>
          <cell r="BQ271">
            <v>-55634192.170000002</v>
          </cell>
          <cell r="BR271">
            <v>598111.31999999995</v>
          </cell>
          <cell r="BS271">
            <v>0</v>
          </cell>
          <cell r="BT271">
            <v>0</v>
          </cell>
          <cell r="BU271">
            <v>0</v>
          </cell>
          <cell r="BV271">
            <v>0</v>
          </cell>
          <cell r="BW271">
            <v>0</v>
          </cell>
          <cell r="BX271">
            <v>32621.94</v>
          </cell>
          <cell r="BY271">
            <v>0</v>
          </cell>
          <cell r="BZ271">
            <v>0</v>
          </cell>
          <cell r="CA271">
            <v>630733.26</v>
          </cell>
          <cell r="CB271">
            <v>-55003458.909999996</v>
          </cell>
          <cell r="CC271">
            <v>0</v>
          </cell>
        </row>
        <row r="272">
          <cell r="B272" t="str">
            <v>PL37710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0</v>
          </cell>
          <cell r="BO272">
            <v>0</v>
          </cell>
          <cell r="BP272">
            <v>0</v>
          </cell>
          <cell r="BQ272">
            <v>0</v>
          </cell>
          <cell r="BR272">
            <v>0</v>
          </cell>
          <cell r="BS272">
            <v>0</v>
          </cell>
          <cell r="BT272">
            <v>0</v>
          </cell>
          <cell r="BU272">
            <v>0</v>
          </cell>
          <cell r="BV272">
            <v>0</v>
          </cell>
          <cell r="BW272">
            <v>0</v>
          </cell>
          <cell r="BX272">
            <v>0</v>
          </cell>
          <cell r="BY272">
            <v>0</v>
          </cell>
          <cell r="BZ272">
            <v>0</v>
          </cell>
          <cell r="CA272">
            <v>0</v>
          </cell>
          <cell r="CB272">
            <v>0</v>
          </cell>
          <cell r="CC272">
            <v>0</v>
          </cell>
        </row>
        <row r="273">
          <cell r="B273" t="str">
            <v>PL37720</v>
          </cell>
          <cell r="C273">
            <v>0</v>
          </cell>
          <cell r="D273">
            <v>-1240983.8700000001</v>
          </cell>
          <cell r="E273">
            <v>-88042.83</v>
          </cell>
          <cell r="F273">
            <v>-192046.29</v>
          </cell>
          <cell r="G273">
            <v>0</v>
          </cell>
          <cell r="H273">
            <v>0</v>
          </cell>
          <cell r="I273">
            <v>0</v>
          </cell>
          <cell r="J273">
            <v>0</v>
          </cell>
          <cell r="K273">
            <v>-150068.12</v>
          </cell>
          <cell r="L273">
            <v>-4087.26</v>
          </cell>
          <cell r="M273">
            <v>0</v>
          </cell>
          <cell r="N273">
            <v>0</v>
          </cell>
          <cell r="O273">
            <v>-50604.17</v>
          </cell>
          <cell r="P273">
            <v>-125914.71</v>
          </cell>
          <cell r="Q273">
            <v>0</v>
          </cell>
          <cell r="R273">
            <v>0</v>
          </cell>
          <cell r="S273">
            <v>0</v>
          </cell>
          <cell r="T273">
            <v>0</v>
          </cell>
          <cell r="U273">
            <v>0</v>
          </cell>
          <cell r="V273">
            <v>0</v>
          </cell>
          <cell r="W273">
            <v>-35776.5</v>
          </cell>
          <cell r="X273">
            <v>0</v>
          </cell>
          <cell r="Y273">
            <v>0</v>
          </cell>
          <cell r="Z273">
            <v>0</v>
          </cell>
          <cell r="AA273">
            <v>0</v>
          </cell>
          <cell r="AB273">
            <v>-451710.9</v>
          </cell>
          <cell r="AC273">
            <v>-3475</v>
          </cell>
          <cell r="AD273">
            <v>0</v>
          </cell>
          <cell r="AE273">
            <v>-59569</v>
          </cell>
          <cell r="AF273">
            <v>-300</v>
          </cell>
          <cell r="AG273">
            <v>-570</v>
          </cell>
          <cell r="AH273">
            <v>0</v>
          </cell>
          <cell r="AI273">
            <v>0</v>
          </cell>
          <cell r="AJ273">
            <v>0</v>
          </cell>
          <cell r="AK273">
            <v>0</v>
          </cell>
          <cell r="AL273">
            <v>-6120.13</v>
          </cell>
          <cell r="AM273">
            <v>-2000976.91</v>
          </cell>
          <cell r="AN273">
            <v>0</v>
          </cell>
          <cell r="AO273">
            <v>-1308060</v>
          </cell>
          <cell r="AP273">
            <v>-302652.61</v>
          </cell>
          <cell r="AQ273">
            <v>0</v>
          </cell>
          <cell r="AR273">
            <v>-24884.58</v>
          </cell>
          <cell r="AS273">
            <v>-245914.54</v>
          </cell>
          <cell r="AT273">
            <v>-138344.16</v>
          </cell>
          <cell r="AU273">
            <v>0</v>
          </cell>
          <cell r="AV273">
            <v>0</v>
          </cell>
          <cell r="AW273">
            <v>-3753.7</v>
          </cell>
          <cell r="AX273">
            <v>-9587.16</v>
          </cell>
          <cell r="AY273">
            <v>-34226.93</v>
          </cell>
          <cell r="AZ273">
            <v>-195097.24</v>
          </cell>
          <cell r="BA273">
            <v>0</v>
          </cell>
          <cell r="BB273">
            <v>-1357.1</v>
          </cell>
          <cell r="BC273">
            <v>-13069.42</v>
          </cell>
          <cell r="BD273">
            <v>0</v>
          </cell>
          <cell r="BE273">
            <v>-293.14999999999998</v>
          </cell>
          <cell r="BF273">
            <v>0</v>
          </cell>
          <cell r="BG273">
            <v>0</v>
          </cell>
          <cell r="BH273">
            <v>0</v>
          </cell>
          <cell r="BI273">
            <v>-1028</v>
          </cell>
          <cell r="BJ273">
            <v>-578</v>
          </cell>
          <cell r="BK273">
            <v>0</v>
          </cell>
          <cell r="BL273">
            <v>-0.02</v>
          </cell>
          <cell r="BM273">
            <v>-48574.64</v>
          </cell>
          <cell r="BN273">
            <v>-15959.82</v>
          </cell>
          <cell r="BO273">
            <v>-517825.34</v>
          </cell>
          <cell r="BP273">
            <v>-1095064.82</v>
          </cell>
          <cell r="BQ273">
            <v>-8366516.9199999999</v>
          </cell>
          <cell r="BR273">
            <v>598111.31999999995</v>
          </cell>
          <cell r="BS273">
            <v>0</v>
          </cell>
          <cell r="BT273">
            <v>0</v>
          </cell>
          <cell r="BU273">
            <v>0</v>
          </cell>
          <cell r="BV273">
            <v>0</v>
          </cell>
          <cell r="BW273">
            <v>0</v>
          </cell>
          <cell r="BX273">
            <v>32621.94</v>
          </cell>
          <cell r="BY273">
            <v>0</v>
          </cell>
          <cell r="BZ273">
            <v>0</v>
          </cell>
          <cell r="CA273">
            <v>630733.26</v>
          </cell>
          <cell r="CB273">
            <v>-7735783.6600000001</v>
          </cell>
          <cell r="CC273">
            <v>0</v>
          </cell>
        </row>
        <row r="274">
          <cell r="B274" t="str">
            <v>PL37730</v>
          </cell>
          <cell r="C274">
            <v>0</v>
          </cell>
          <cell r="D274">
            <v>-47040.66</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-2364.4</v>
          </cell>
          <cell r="AQ274">
            <v>0</v>
          </cell>
          <cell r="AR274">
            <v>0</v>
          </cell>
          <cell r="AS274">
            <v>0</v>
          </cell>
          <cell r="AT274">
            <v>0</v>
          </cell>
          <cell r="AU274">
            <v>0</v>
          </cell>
          <cell r="AV274">
            <v>0</v>
          </cell>
          <cell r="AW274">
            <v>0</v>
          </cell>
          <cell r="AX274">
            <v>0</v>
          </cell>
          <cell r="AY274">
            <v>-4.72</v>
          </cell>
          <cell r="AZ274">
            <v>-3697.16</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0</v>
          </cell>
          <cell r="BO274">
            <v>-21719.21</v>
          </cell>
          <cell r="BP274">
            <v>0</v>
          </cell>
          <cell r="BQ274">
            <v>-74826.149999999994</v>
          </cell>
          <cell r="BR274">
            <v>0</v>
          </cell>
          <cell r="BS274">
            <v>0</v>
          </cell>
          <cell r="BT274">
            <v>0</v>
          </cell>
          <cell r="BU274">
            <v>0</v>
          </cell>
          <cell r="BV274">
            <v>0</v>
          </cell>
          <cell r="BW274">
            <v>0</v>
          </cell>
          <cell r="BX274">
            <v>0</v>
          </cell>
          <cell r="BY274">
            <v>0</v>
          </cell>
          <cell r="BZ274">
            <v>0</v>
          </cell>
          <cell r="CA274">
            <v>0</v>
          </cell>
          <cell r="CB274">
            <v>-74826.149999999994</v>
          </cell>
          <cell r="CC274">
            <v>0</v>
          </cell>
        </row>
        <row r="275">
          <cell r="B275" t="str">
            <v>PL37740</v>
          </cell>
          <cell r="C275">
            <v>0</v>
          </cell>
          <cell r="D275">
            <v>-6856330.8099999996</v>
          </cell>
          <cell r="E275">
            <v>-945.7</v>
          </cell>
          <cell r="F275">
            <v>-15.53</v>
          </cell>
          <cell r="G275">
            <v>0</v>
          </cell>
          <cell r="H275">
            <v>0</v>
          </cell>
          <cell r="I275">
            <v>0</v>
          </cell>
          <cell r="J275">
            <v>0</v>
          </cell>
          <cell r="K275">
            <v>-2263.02</v>
          </cell>
          <cell r="L275">
            <v>0</v>
          </cell>
          <cell r="M275">
            <v>-70.02</v>
          </cell>
          <cell r="N275">
            <v>-17650.509999999998</v>
          </cell>
          <cell r="O275">
            <v>-160.02000000000001</v>
          </cell>
          <cell r="P275">
            <v>-13203.05</v>
          </cell>
          <cell r="Q275">
            <v>0</v>
          </cell>
          <cell r="R275">
            <v>0</v>
          </cell>
          <cell r="S275">
            <v>0</v>
          </cell>
          <cell r="T275">
            <v>0</v>
          </cell>
          <cell r="U275">
            <v>0</v>
          </cell>
          <cell r="V275">
            <v>0</v>
          </cell>
          <cell r="W275">
            <v>0</v>
          </cell>
          <cell r="X275">
            <v>-1033.2</v>
          </cell>
          <cell r="Y275">
            <v>-25.02</v>
          </cell>
          <cell r="Z275">
            <v>0</v>
          </cell>
          <cell r="AA275">
            <v>0</v>
          </cell>
          <cell r="AB275">
            <v>0</v>
          </cell>
          <cell r="AC275">
            <v>0</v>
          </cell>
          <cell r="AD275">
            <v>0</v>
          </cell>
          <cell r="AE275">
            <v>0</v>
          </cell>
          <cell r="AF275">
            <v>0</v>
          </cell>
          <cell r="AG275">
            <v>0</v>
          </cell>
          <cell r="AH275">
            <v>0</v>
          </cell>
          <cell r="AI275">
            <v>0</v>
          </cell>
          <cell r="AJ275">
            <v>0</v>
          </cell>
          <cell r="AK275">
            <v>0</v>
          </cell>
          <cell r="AL275">
            <v>-33419.57</v>
          </cell>
          <cell r="AM275">
            <v>-23498982.309999999</v>
          </cell>
          <cell r="AN275">
            <v>-26138.080000000002</v>
          </cell>
          <cell r="AO275">
            <v>0</v>
          </cell>
          <cell r="AP275">
            <v>0</v>
          </cell>
          <cell r="AQ275">
            <v>0</v>
          </cell>
          <cell r="AR275">
            <v>0</v>
          </cell>
          <cell r="AS275">
            <v>0</v>
          </cell>
          <cell r="AT275">
            <v>0</v>
          </cell>
          <cell r="AU275">
            <v>0</v>
          </cell>
          <cell r="AV275">
            <v>0</v>
          </cell>
          <cell r="AW275">
            <v>0</v>
          </cell>
          <cell r="AX275">
            <v>0</v>
          </cell>
          <cell r="AY275">
            <v>-20161999.789999999</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0</v>
          </cell>
          <cell r="BO275">
            <v>0</v>
          </cell>
          <cell r="BP275">
            <v>3419387.53</v>
          </cell>
          <cell r="BQ275">
            <v>-47192849.100000001</v>
          </cell>
          <cell r="BR275">
            <v>0</v>
          </cell>
          <cell r="BS275">
            <v>0</v>
          </cell>
          <cell r="BT275">
            <v>0</v>
          </cell>
          <cell r="BU275">
            <v>0</v>
          </cell>
          <cell r="BV275">
            <v>0</v>
          </cell>
          <cell r="BW275">
            <v>0</v>
          </cell>
          <cell r="BX275">
            <v>0</v>
          </cell>
          <cell r="BY275">
            <v>0</v>
          </cell>
          <cell r="BZ275">
            <v>0</v>
          </cell>
          <cell r="CA275">
            <v>0</v>
          </cell>
          <cell r="CB275">
            <v>-47192849.100000001</v>
          </cell>
          <cell r="CC275">
            <v>0</v>
          </cell>
        </row>
        <row r="276">
          <cell r="B276" t="str">
            <v>PL38000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1473260.27</v>
          </cell>
          <cell r="X276">
            <v>0</v>
          </cell>
          <cell r="Y276">
            <v>0</v>
          </cell>
          <cell r="Z276">
            <v>0</v>
          </cell>
          <cell r="AA276">
            <v>0</v>
          </cell>
          <cell r="AB276">
            <v>0</v>
          </cell>
          <cell r="AC276">
            <v>0</v>
          </cell>
          <cell r="AD276">
            <v>52121.99</v>
          </cell>
          <cell r="AE276">
            <v>0</v>
          </cell>
          <cell r="AF276">
            <v>52121.99</v>
          </cell>
          <cell r="AG276">
            <v>0</v>
          </cell>
          <cell r="AH276">
            <v>0</v>
          </cell>
          <cell r="AI276">
            <v>0</v>
          </cell>
          <cell r="AJ276">
            <v>0</v>
          </cell>
          <cell r="AK276">
            <v>5000</v>
          </cell>
          <cell r="AL276">
            <v>0</v>
          </cell>
          <cell r="AM276">
            <v>0</v>
          </cell>
          <cell r="AN276">
            <v>0</v>
          </cell>
          <cell r="AO276">
            <v>-5000</v>
          </cell>
          <cell r="AP276">
            <v>6.84</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v>
          </cell>
          <cell r="BO276">
            <v>0</v>
          </cell>
          <cell r="BP276">
            <v>0</v>
          </cell>
          <cell r="BQ276">
            <v>1577511.09</v>
          </cell>
          <cell r="BR276">
            <v>0</v>
          </cell>
          <cell r="BS276">
            <v>-1414729.7</v>
          </cell>
          <cell r="BT276">
            <v>0</v>
          </cell>
          <cell r="BU276">
            <v>0</v>
          </cell>
          <cell r="BV276">
            <v>0</v>
          </cell>
          <cell r="BW276">
            <v>0</v>
          </cell>
          <cell r="BX276">
            <v>0</v>
          </cell>
          <cell r="BY276">
            <v>0</v>
          </cell>
          <cell r="BZ276">
            <v>-104243.98</v>
          </cell>
          <cell r="CA276">
            <v>-1518973.68</v>
          </cell>
          <cell r="CB276">
            <v>58537.41</v>
          </cell>
          <cell r="CC276">
            <v>0</v>
          </cell>
        </row>
        <row r="277">
          <cell r="B277" t="str">
            <v>PL39000</v>
          </cell>
          <cell r="C277">
            <v>0</v>
          </cell>
          <cell r="D277">
            <v>517446.35</v>
          </cell>
          <cell r="E277">
            <v>6399.16</v>
          </cell>
          <cell r="F277">
            <v>6015.16</v>
          </cell>
          <cell r="G277">
            <v>192219.63</v>
          </cell>
          <cell r="H277">
            <v>3516.21</v>
          </cell>
          <cell r="I277">
            <v>0</v>
          </cell>
          <cell r="J277">
            <v>256.77</v>
          </cell>
          <cell r="K277">
            <v>8977.61</v>
          </cell>
          <cell r="L277">
            <v>360.03</v>
          </cell>
          <cell r="M277">
            <v>939.62</v>
          </cell>
          <cell r="N277">
            <v>121105.04</v>
          </cell>
          <cell r="O277">
            <v>39199.56</v>
          </cell>
          <cell r="P277">
            <v>6886.26</v>
          </cell>
          <cell r="Q277">
            <v>0</v>
          </cell>
          <cell r="R277">
            <v>1250.06</v>
          </cell>
          <cell r="S277">
            <v>0</v>
          </cell>
          <cell r="T277">
            <v>12571.6</v>
          </cell>
          <cell r="U277">
            <v>4182.34</v>
          </cell>
          <cell r="V277">
            <v>0</v>
          </cell>
          <cell r="W277">
            <v>158632.37</v>
          </cell>
          <cell r="X277">
            <v>1266.8599999999999</v>
          </cell>
          <cell r="Y277">
            <v>700.61</v>
          </cell>
          <cell r="Z277">
            <v>0</v>
          </cell>
          <cell r="AA277">
            <v>0</v>
          </cell>
          <cell r="AB277">
            <v>7577.91</v>
          </cell>
          <cell r="AC277">
            <v>910.14</v>
          </cell>
          <cell r="AD277">
            <v>2804.06</v>
          </cell>
          <cell r="AE277">
            <v>0</v>
          </cell>
          <cell r="AF277">
            <v>422.74</v>
          </cell>
          <cell r="AG277">
            <v>2584.19</v>
          </cell>
          <cell r="AH277">
            <v>89.27</v>
          </cell>
          <cell r="AI277">
            <v>28.83</v>
          </cell>
          <cell r="AJ277">
            <v>41.25</v>
          </cell>
          <cell r="AK277">
            <v>9199488.9399999995</v>
          </cell>
          <cell r="AL277">
            <v>107152.44</v>
          </cell>
          <cell r="AM277">
            <v>1517848.13</v>
          </cell>
          <cell r="AN277">
            <v>55970.77</v>
          </cell>
          <cell r="AO277">
            <v>0</v>
          </cell>
          <cell r="AP277">
            <v>3464.38</v>
          </cell>
          <cell r="AQ277">
            <v>2954.18</v>
          </cell>
          <cell r="AR277">
            <v>0</v>
          </cell>
          <cell r="AS277">
            <v>254.14</v>
          </cell>
          <cell r="AT277">
            <v>72</v>
          </cell>
          <cell r="AU277">
            <v>94.19</v>
          </cell>
          <cell r="AV277">
            <v>0</v>
          </cell>
          <cell r="AW277">
            <v>6242.23</v>
          </cell>
          <cell r="AX277">
            <v>291.5</v>
          </cell>
          <cell r="AY277">
            <v>0</v>
          </cell>
          <cell r="AZ277">
            <v>4072182.24</v>
          </cell>
          <cell r="BA277">
            <v>0</v>
          </cell>
          <cell r="BB277">
            <v>59541.919999999998</v>
          </cell>
          <cell r="BC277">
            <v>126.29</v>
          </cell>
          <cell r="BD277">
            <v>11374.5</v>
          </cell>
          <cell r="BE277">
            <v>31521.05</v>
          </cell>
          <cell r="BF277">
            <v>26569.29</v>
          </cell>
          <cell r="BG277">
            <v>54.56</v>
          </cell>
          <cell r="BH277">
            <v>0</v>
          </cell>
          <cell r="BI277">
            <v>97491.67</v>
          </cell>
          <cell r="BJ277">
            <v>1000.01</v>
          </cell>
          <cell r="BK277">
            <v>0</v>
          </cell>
          <cell r="BL277">
            <v>427.1</v>
          </cell>
          <cell r="BM277">
            <v>0</v>
          </cell>
          <cell r="BN277">
            <v>1592044.59</v>
          </cell>
          <cell r="BO277">
            <v>14250.11</v>
          </cell>
          <cell r="BP277">
            <v>0</v>
          </cell>
          <cell r="BQ277">
            <v>17896799.859999999</v>
          </cell>
          <cell r="BR277">
            <v>0</v>
          </cell>
          <cell r="BS277">
            <v>0</v>
          </cell>
          <cell r="BT277">
            <v>-16468327.810000001</v>
          </cell>
          <cell r="BU277">
            <v>-883584.34</v>
          </cell>
          <cell r="BV277">
            <v>-285110.09999999998</v>
          </cell>
          <cell r="BW277">
            <v>0</v>
          </cell>
          <cell r="BX277">
            <v>0</v>
          </cell>
          <cell r="BY277">
            <v>0</v>
          </cell>
          <cell r="BZ277">
            <v>0</v>
          </cell>
          <cell r="CA277">
            <v>-17637022.25</v>
          </cell>
          <cell r="CB277">
            <v>259777.61</v>
          </cell>
          <cell r="CC277">
            <v>0</v>
          </cell>
        </row>
        <row r="278">
          <cell r="B278" t="str">
            <v>PL39100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row>
        <row r="279">
          <cell r="B279" t="str">
            <v>PL39200</v>
          </cell>
          <cell r="C279">
            <v>0</v>
          </cell>
          <cell r="D279">
            <v>67703.05</v>
          </cell>
          <cell r="E279">
            <v>6399.16</v>
          </cell>
          <cell r="F279">
            <v>6015.16</v>
          </cell>
          <cell r="G279">
            <v>0</v>
          </cell>
          <cell r="H279">
            <v>0</v>
          </cell>
          <cell r="I279">
            <v>0</v>
          </cell>
          <cell r="J279">
            <v>256.77</v>
          </cell>
          <cell r="K279">
            <v>8977.61</v>
          </cell>
          <cell r="L279">
            <v>360.03</v>
          </cell>
          <cell r="M279">
            <v>939.62</v>
          </cell>
          <cell r="N279">
            <v>14581.47</v>
          </cell>
          <cell r="O279">
            <v>2110.1799999999998</v>
          </cell>
          <cell r="P279">
            <v>6657.79</v>
          </cell>
          <cell r="Q279">
            <v>0</v>
          </cell>
          <cell r="R279">
            <v>0</v>
          </cell>
          <cell r="S279">
            <v>0</v>
          </cell>
          <cell r="T279">
            <v>1218.1300000000001</v>
          </cell>
          <cell r="U279">
            <v>0</v>
          </cell>
          <cell r="V279">
            <v>0</v>
          </cell>
          <cell r="W279">
            <v>15381.11</v>
          </cell>
          <cell r="X279">
            <v>1266.8599999999999</v>
          </cell>
          <cell r="Y279">
            <v>700.61</v>
          </cell>
          <cell r="Z279">
            <v>0</v>
          </cell>
          <cell r="AA279">
            <v>0</v>
          </cell>
          <cell r="AB279">
            <v>7577.91</v>
          </cell>
          <cell r="AC279">
            <v>910.14</v>
          </cell>
          <cell r="AD279">
            <v>2804.06</v>
          </cell>
          <cell r="AE279">
            <v>0</v>
          </cell>
          <cell r="AF279">
            <v>422.74</v>
          </cell>
          <cell r="AG279">
            <v>2584.19</v>
          </cell>
          <cell r="AH279">
            <v>89.27</v>
          </cell>
          <cell r="AI279">
            <v>0</v>
          </cell>
          <cell r="AJ279">
            <v>0</v>
          </cell>
          <cell r="AK279">
            <v>81973.81</v>
          </cell>
          <cell r="AL279">
            <v>0</v>
          </cell>
          <cell r="AM279">
            <v>121.38</v>
          </cell>
          <cell r="AN279">
            <v>0</v>
          </cell>
          <cell r="AO279">
            <v>0</v>
          </cell>
          <cell r="AP279">
            <v>2223.1799999999998</v>
          </cell>
          <cell r="AQ279">
            <v>2872.77</v>
          </cell>
          <cell r="AR279">
            <v>0</v>
          </cell>
          <cell r="AS279">
            <v>254.14</v>
          </cell>
          <cell r="AT279">
            <v>72</v>
          </cell>
          <cell r="AU279">
            <v>94.19</v>
          </cell>
          <cell r="AV279">
            <v>0</v>
          </cell>
          <cell r="AW279">
            <v>6242.23</v>
          </cell>
          <cell r="AX279">
            <v>291.5</v>
          </cell>
          <cell r="AY279">
            <v>0</v>
          </cell>
          <cell r="AZ279">
            <v>2698156.36</v>
          </cell>
          <cell r="BA279">
            <v>0</v>
          </cell>
          <cell r="BB279">
            <v>59541.919999999998</v>
          </cell>
          <cell r="BC279">
            <v>126.29</v>
          </cell>
          <cell r="BD279">
            <v>0</v>
          </cell>
          <cell r="BE279">
            <v>31521.05</v>
          </cell>
          <cell r="BF279">
            <v>26569.29</v>
          </cell>
          <cell r="BG279">
            <v>54.56</v>
          </cell>
          <cell r="BH279">
            <v>0</v>
          </cell>
          <cell r="BI279">
            <v>97491.67</v>
          </cell>
          <cell r="BJ279">
            <v>1000.01</v>
          </cell>
          <cell r="BK279">
            <v>0</v>
          </cell>
          <cell r="BL279">
            <v>427.1</v>
          </cell>
          <cell r="BM279">
            <v>0</v>
          </cell>
          <cell r="BN279">
            <v>0</v>
          </cell>
          <cell r="BO279">
            <v>14250.11</v>
          </cell>
          <cell r="BP279">
            <v>0</v>
          </cell>
          <cell r="BQ279">
            <v>3170239.42</v>
          </cell>
          <cell r="BR279">
            <v>0</v>
          </cell>
          <cell r="BS279">
            <v>0</v>
          </cell>
          <cell r="BT279">
            <v>-2910461.81</v>
          </cell>
          <cell r="BU279">
            <v>0</v>
          </cell>
          <cell r="BV279">
            <v>0</v>
          </cell>
          <cell r="BW279">
            <v>0</v>
          </cell>
          <cell r="BX279">
            <v>0</v>
          </cell>
          <cell r="BY279">
            <v>0</v>
          </cell>
          <cell r="BZ279">
            <v>0</v>
          </cell>
          <cell r="CA279">
            <v>-2910461.81</v>
          </cell>
          <cell r="CB279">
            <v>259777.61</v>
          </cell>
          <cell r="CC279">
            <v>0</v>
          </cell>
        </row>
        <row r="280">
          <cell r="B280" t="str">
            <v>PL39300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0</v>
          </cell>
          <cell r="BO280">
            <v>0</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row>
        <row r="281">
          <cell r="B281" t="str">
            <v>PL39400</v>
          </cell>
          <cell r="C281">
            <v>0</v>
          </cell>
          <cell r="D281">
            <v>449743.3</v>
          </cell>
          <cell r="E281">
            <v>0</v>
          </cell>
          <cell r="F281">
            <v>0</v>
          </cell>
          <cell r="G281">
            <v>192219.63</v>
          </cell>
          <cell r="H281">
            <v>3516.21</v>
          </cell>
          <cell r="I281">
            <v>0</v>
          </cell>
          <cell r="J281">
            <v>0</v>
          </cell>
          <cell r="K281">
            <v>0</v>
          </cell>
          <cell r="L281">
            <v>0</v>
          </cell>
          <cell r="M281">
            <v>0</v>
          </cell>
          <cell r="N281">
            <v>106523.57</v>
          </cell>
          <cell r="O281">
            <v>37089.379999999997</v>
          </cell>
          <cell r="P281">
            <v>228.47</v>
          </cell>
          <cell r="Q281">
            <v>0</v>
          </cell>
          <cell r="R281">
            <v>1250.06</v>
          </cell>
          <cell r="S281">
            <v>0</v>
          </cell>
          <cell r="T281">
            <v>11353.47</v>
          </cell>
          <cell r="U281">
            <v>4182.34</v>
          </cell>
          <cell r="V281">
            <v>0</v>
          </cell>
          <cell r="W281">
            <v>143251.26</v>
          </cell>
          <cell r="X281">
            <v>0</v>
          </cell>
          <cell r="Y281">
            <v>0</v>
          </cell>
          <cell r="Z281">
            <v>0</v>
          </cell>
          <cell r="AA281">
            <v>0</v>
          </cell>
          <cell r="AB281">
            <v>0</v>
          </cell>
          <cell r="AC281">
            <v>0</v>
          </cell>
          <cell r="AD281">
            <v>0</v>
          </cell>
          <cell r="AE281">
            <v>0</v>
          </cell>
          <cell r="AF281">
            <v>0</v>
          </cell>
          <cell r="AG281">
            <v>0</v>
          </cell>
          <cell r="AH281">
            <v>0</v>
          </cell>
          <cell r="AI281">
            <v>28.83</v>
          </cell>
          <cell r="AJ281">
            <v>41.25</v>
          </cell>
          <cell r="AK281">
            <v>9117515.1300000008</v>
          </cell>
          <cell r="AL281">
            <v>107152.44</v>
          </cell>
          <cell r="AM281">
            <v>1517726.75</v>
          </cell>
          <cell r="AN281">
            <v>55970.77</v>
          </cell>
          <cell r="AO281">
            <v>0</v>
          </cell>
          <cell r="AP281">
            <v>1241.2</v>
          </cell>
          <cell r="AQ281">
            <v>81.41</v>
          </cell>
          <cell r="AR281">
            <v>0</v>
          </cell>
          <cell r="AS281">
            <v>0</v>
          </cell>
          <cell r="AT281">
            <v>0</v>
          </cell>
          <cell r="AU281">
            <v>0</v>
          </cell>
          <cell r="AV281">
            <v>0</v>
          </cell>
          <cell r="AW281">
            <v>0</v>
          </cell>
          <cell r="AX281">
            <v>0</v>
          </cell>
          <cell r="AY281">
            <v>0</v>
          </cell>
          <cell r="AZ281">
            <v>1374025.88</v>
          </cell>
          <cell r="BA281">
            <v>0</v>
          </cell>
          <cell r="BB281">
            <v>0</v>
          </cell>
          <cell r="BC281">
            <v>0</v>
          </cell>
          <cell r="BD281">
            <v>11374.5</v>
          </cell>
          <cell r="BE281">
            <v>0</v>
          </cell>
          <cell r="BF281">
            <v>0</v>
          </cell>
          <cell r="BG281">
            <v>0</v>
          </cell>
          <cell r="BH281">
            <v>0</v>
          </cell>
          <cell r="BI281">
            <v>0</v>
          </cell>
          <cell r="BJ281">
            <v>0</v>
          </cell>
          <cell r="BK281">
            <v>0</v>
          </cell>
          <cell r="BL281">
            <v>0</v>
          </cell>
          <cell r="BM281">
            <v>0</v>
          </cell>
          <cell r="BN281">
            <v>1592044.59</v>
          </cell>
          <cell r="BO281">
            <v>0</v>
          </cell>
          <cell r="BP281">
            <v>0</v>
          </cell>
          <cell r="BQ281">
            <v>14726560.439999999</v>
          </cell>
          <cell r="BR281">
            <v>0</v>
          </cell>
          <cell r="BS281">
            <v>0</v>
          </cell>
          <cell r="BT281">
            <v>-13557866</v>
          </cell>
          <cell r="BU281">
            <v>-883584.34</v>
          </cell>
          <cell r="BV281">
            <v>-285110.09999999998</v>
          </cell>
          <cell r="BW281">
            <v>0</v>
          </cell>
          <cell r="BX281">
            <v>0</v>
          </cell>
          <cell r="BY281">
            <v>0</v>
          </cell>
          <cell r="BZ281">
            <v>0</v>
          </cell>
          <cell r="CA281">
            <v>-14726560.439999999</v>
          </cell>
          <cell r="CB281">
            <v>0</v>
          </cell>
          <cell r="CC281">
            <v>0</v>
          </cell>
        </row>
        <row r="282">
          <cell r="B282" t="str">
            <v>PL40000</v>
          </cell>
          <cell r="C282">
            <v>0</v>
          </cell>
          <cell r="D282">
            <v>-75317435.560000002</v>
          </cell>
          <cell r="E282">
            <v>-19573.86</v>
          </cell>
          <cell r="F282">
            <v>-158451.46</v>
          </cell>
          <cell r="G282">
            <v>0</v>
          </cell>
          <cell r="H282">
            <v>0</v>
          </cell>
          <cell r="I282">
            <v>-113</v>
          </cell>
          <cell r="J282">
            <v>-760.91</v>
          </cell>
          <cell r="K282">
            <v>-31194.38</v>
          </cell>
          <cell r="L282">
            <v>-282605.88</v>
          </cell>
          <cell r="M282">
            <v>-204851.94</v>
          </cell>
          <cell r="N282">
            <v>-26593.1</v>
          </cell>
          <cell r="O282">
            <v>-23342.240000000002</v>
          </cell>
          <cell r="P282">
            <v>-47014.41</v>
          </cell>
          <cell r="Q282">
            <v>0</v>
          </cell>
          <cell r="R282">
            <v>0</v>
          </cell>
          <cell r="S282">
            <v>0</v>
          </cell>
          <cell r="T282">
            <v>-7288.8</v>
          </cell>
          <cell r="U282">
            <v>0</v>
          </cell>
          <cell r="V282">
            <v>-1250</v>
          </cell>
          <cell r="W282">
            <v>-510774.49</v>
          </cell>
          <cell r="X282">
            <v>-97574.9</v>
          </cell>
          <cell r="Y282">
            <v>-2176.59</v>
          </cell>
          <cell r="Z282">
            <v>0</v>
          </cell>
          <cell r="AA282">
            <v>-14652.07</v>
          </cell>
          <cell r="AB282">
            <v>-611157.18999999994</v>
          </cell>
          <cell r="AC282">
            <v>-73052.63</v>
          </cell>
          <cell r="AD282">
            <v>-630</v>
          </cell>
          <cell r="AE282">
            <v>-325.92</v>
          </cell>
          <cell r="AF282">
            <v>0</v>
          </cell>
          <cell r="AG282">
            <v>-3463.4</v>
          </cell>
          <cell r="AH282">
            <v>0</v>
          </cell>
          <cell r="AI282">
            <v>0</v>
          </cell>
          <cell r="AJ282">
            <v>0</v>
          </cell>
          <cell r="AK282">
            <v>-17224395.539999999</v>
          </cell>
          <cell r="AL282">
            <v>-956602.24</v>
          </cell>
          <cell r="AM282">
            <v>-8559713.6600000001</v>
          </cell>
          <cell r="AN282">
            <v>-119151.23</v>
          </cell>
          <cell r="AO282">
            <v>-17405.57</v>
          </cell>
          <cell r="AP282">
            <v>-472557.32</v>
          </cell>
          <cell r="AQ282">
            <v>0</v>
          </cell>
          <cell r="AR282">
            <v>0</v>
          </cell>
          <cell r="AS282">
            <v>-2472.4299999999998</v>
          </cell>
          <cell r="AT282">
            <v>-1153.82</v>
          </cell>
          <cell r="AU282">
            <v>0</v>
          </cell>
          <cell r="AV282">
            <v>0</v>
          </cell>
          <cell r="AW282">
            <v>-134412.73000000001</v>
          </cell>
          <cell r="AX282">
            <v>-2596.63</v>
          </cell>
          <cell r="AY282">
            <v>37622.18</v>
          </cell>
          <cell r="AZ282">
            <v>-18800061.559999999</v>
          </cell>
          <cell r="BA282">
            <v>-184311.75</v>
          </cell>
          <cell r="BB282">
            <v>-11499.07</v>
          </cell>
          <cell r="BC282">
            <v>-42168.18</v>
          </cell>
          <cell r="BD282">
            <v>-440482.79</v>
          </cell>
          <cell r="BE282">
            <v>0</v>
          </cell>
          <cell r="BF282">
            <v>0</v>
          </cell>
          <cell r="BG282">
            <v>-29851.41</v>
          </cell>
          <cell r="BH282">
            <v>-375741.79</v>
          </cell>
          <cell r="BI282">
            <v>0</v>
          </cell>
          <cell r="BJ282">
            <v>0</v>
          </cell>
          <cell r="BK282">
            <v>-1556101.48</v>
          </cell>
          <cell r="BL282">
            <v>-85238.81</v>
          </cell>
          <cell r="BM282">
            <v>-322427.53999999998</v>
          </cell>
          <cell r="BN282">
            <v>-2153191.27</v>
          </cell>
          <cell r="BO282">
            <v>-2181526.79</v>
          </cell>
          <cell r="BP282">
            <v>1926664.98</v>
          </cell>
          <cell r="BQ282">
            <v>-129143059.18000001</v>
          </cell>
          <cell r="BR282">
            <v>0</v>
          </cell>
          <cell r="BS282">
            <v>0</v>
          </cell>
          <cell r="BT282">
            <v>16468327.810000001</v>
          </cell>
          <cell r="BU282">
            <v>883584.34</v>
          </cell>
          <cell r="BV282">
            <v>36381221.149999999</v>
          </cell>
          <cell r="BW282">
            <v>0</v>
          </cell>
          <cell r="BX282">
            <v>0</v>
          </cell>
          <cell r="BY282">
            <v>0</v>
          </cell>
          <cell r="BZ282">
            <v>0</v>
          </cell>
          <cell r="CA282">
            <v>53733133.299999997</v>
          </cell>
          <cell r="CB282">
            <v>-75409925.879999995</v>
          </cell>
          <cell r="CC282">
            <v>0</v>
          </cell>
        </row>
        <row r="283">
          <cell r="B283" t="str">
            <v>PL40100</v>
          </cell>
          <cell r="C283">
            <v>0</v>
          </cell>
          <cell r="D283">
            <v>-74630264.140000001</v>
          </cell>
          <cell r="E283">
            <v>-19573.86</v>
          </cell>
          <cell r="F283">
            <v>-158451.46</v>
          </cell>
          <cell r="G283">
            <v>0</v>
          </cell>
          <cell r="H283">
            <v>0</v>
          </cell>
          <cell r="I283">
            <v>-113</v>
          </cell>
          <cell r="J283">
            <v>-760.91</v>
          </cell>
          <cell r="K283">
            <v>-31194.38</v>
          </cell>
          <cell r="L283">
            <v>-186570.55</v>
          </cell>
          <cell r="M283">
            <v>-2766.82</v>
          </cell>
          <cell r="N283">
            <v>-26593.1</v>
          </cell>
          <cell r="O283">
            <v>-23342.240000000002</v>
          </cell>
          <cell r="P283">
            <v>-21346.03</v>
          </cell>
          <cell r="Q283">
            <v>0</v>
          </cell>
          <cell r="R283">
            <v>0</v>
          </cell>
          <cell r="S283">
            <v>0</v>
          </cell>
          <cell r="T283">
            <v>-7288.8</v>
          </cell>
          <cell r="U283">
            <v>0</v>
          </cell>
          <cell r="V283">
            <v>-1250</v>
          </cell>
          <cell r="W283">
            <v>-510774.49</v>
          </cell>
          <cell r="X283">
            <v>-5611.26</v>
          </cell>
          <cell r="Y283">
            <v>-2176.59</v>
          </cell>
          <cell r="Z283">
            <v>0</v>
          </cell>
          <cell r="AA283">
            <v>-14652.07</v>
          </cell>
          <cell r="AB283">
            <v>-611157.18999999994</v>
          </cell>
          <cell r="AC283">
            <v>-7279.09</v>
          </cell>
          <cell r="AD283">
            <v>-630</v>
          </cell>
          <cell r="AE283">
            <v>-325.92</v>
          </cell>
          <cell r="AF283">
            <v>0</v>
          </cell>
          <cell r="AG283">
            <v>-3463.4</v>
          </cell>
          <cell r="AH283">
            <v>0</v>
          </cell>
          <cell r="AI283">
            <v>0</v>
          </cell>
          <cell r="AJ283">
            <v>0</v>
          </cell>
          <cell r="AK283">
            <v>-7404.96</v>
          </cell>
          <cell r="AL283">
            <v>-17450.77</v>
          </cell>
          <cell r="AM283">
            <v>-257546.81</v>
          </cell>
          <cell r="AN283">
            <v>0</v>
          </cell>
          <cell r="AO283">
            <v>-17405.57</v>
          </cell>
          <cell r="AP283">
            <v>-58603.68</v>
          </cell>
          <cell r="AQ283">
            <v>0</v>
          </cell>
          <cell r="AR283">
            <v>0</v>
          </cell>
          <cell r="AS283">
            <v>-2472.4299999999998</v>
          </cell>
          <cell r="AT283">
            <v>-1153.82</v>
          </cell>
          <cell r="AU283">
            <v>0</v>
          </cell>
          <cell r="AV283">
            <v>0</v>
          </cell>
          <cell r="AW283">
            <v>-133171.53</v>
          </cell>
          <cell r="AX283">
            <v>-2596.63</v>
          </cell>
          <cell r="AY283">
            <v>37622.18</v>
          </cell>
          <cell r="AZ283">
            <v>-217783.37</v>
          </cell>
          <cell r="BA283">
            <v>-184311.75</v>
          </cell>
          <cell r="BB283">
            <v>-11499.07</v>
          </cell>
          <cell r="BC283">
            <v>-42168.18</v>
          </cell>
          <cell r="BD283">
            <v>-440482.79</v>
          </cell>
          <cell r="BE283">
            <v>0</v>
          </cell>
          <cell r="BF283">
            <v>0</v>
          </cell>
          <cell r="BG283">
            <v>-18476.91</v>
          </cell>
          <cell r="BH283">
            <v>-375741.79</v>
          </cell>
          <cell r="BI283">
            <v>0</v>
          </cell>
          <cell r="BJ283">
            <v>0</v>
          </cell>
          <cell r="BK283">
            <v>-1556101.48</v>
          </cell>
          <cell r="BL283">
            <v>-85238.81</v>
          </cell>
          <cell r="BM283">
            <v>0</v>
          </cell>
          <cell r="BN283">
            <v>0</v>
          </cell>
          <cell r="BO283">
            <v>-589479.19999999995</v>
          </cell>
          <cell r="BP283">
            <v>1926664.98</v>
          </cell>
          <cell r="BQ283">
            <v>-78320387.689999998</v>
          </cell>
          <cell r="BR283">
            <v>0</v>
          </cell>
          <cell r="BS283">
            <v>0</v>
          </cell>
          <cell r="BT283">
            <v>2910461.81</v>
          </cell>
          <cell r="BU283">
            <v>0</v>
          </cell>
          <cell r="BV283">
            <v>0</v>
          </cell>
          <cell r="BW283">
            <v>0</v>
          </cell>
          <cell r="BX283">
            <v>0</v>
          </cell>
          <cell r="BY283">
            <v>0</v>
          </cell>
          <cell r="BZ283">
            <v>0</v>
          </cell>
          <cell r="CA283">
            <v>2910461.81</v>
          </cell>
          <cell r="CB283">
            <v>-75409925.879999995</v>
          </cell>
          <cell r="CC283">
            <v>0</v>
          </cell>
        </row>
        <row r="284">
          <cell r="B284" t="str">
            <v>PL40200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0</v>
          </cell>
          <cell r="BO284">
            <v>0</v>
          </cell>
          <cell r="BP284">
            <v>0</v>
          </cell>
          <cell r="BQ284">
            <v>0</v>
          </cell>
          <cell r="BR284">
            <v>0</v>
          </cell>
          <cell r="BS284">
            <v>0</v>
          </cell>
          <cell r="BT284">
            <v>0</v>
          </cell>
          <cell r="BU284">
            <v>0</v>
          </cell>
          <cell r="BV284">
            <v>0</v>
          </cell>
          <cell r="BW284">
            <v>0</v>
          </cell>
          <cell r="BX284">
            <v>0</v>
          </cell>
          <cell r="BY284">
            <v>0</v>
          </cell>
          <cell r="BZ284">
            <v>0</v>
          </cell>
          <cell r="CA284">
            <v>0</v>
          </cell>
          <cell r="CB284">
            <v>0</v>
          </cell>
          <cell r="CC284">
            <v>0</v>
          </cell>
        </row>
        <row r="285">
          <cell r="B285" t="str">
            <v>PL40300</v>
          </cell>
          <cell r="C285">
            <v>0</v>
          </cell>
          <cell r="D285">
            <v>-687171.42</v>
          </cell>
          <cell r="E285">
            <v>0</v>
          </cell>
          <cell r="F285">
            <v>0</v>
          </cell>
          <cell r="G285">
            <v>0</v>
          </cell>
          <cell r="H285">
            <v>0</v>
          </cell>
          <cell r="I285">
            <v>0</v>
          </cell>
          <cell r="J285">
            <v>0</v>
          </cell>
          <cell r="K285">
            <v>0</v>
          </cell>
          <cell r="L285">
            <v>-96035.33</v>
          </cell>
          <cell r="M285">
            <v>-202085.12</v>
          </cell>
          <cell r="N285">
            <v>0</v>
          </cell>
          <cell r="O285">
            <v>0</v>
          </cell>
          <cell r="P285">
            <v>-25668.38</v>
          </cell>
          <cell r="Q285">
            <v>0</v>
          </cell>
          <cell r="R285">
            <v>0</v>
          </cell>
          <cell r="S285">
            <v>0</v>
          </cell>
          <cell r="T285">
            <v>0</v>
          </cell>
          <cell r="U285">
            <v>0</v>
          </cell>
          <cell r="V285">
            <v>0</v>
          </cell>
          <cell r="W285">
            <v>0</v>
          </cell>
          <cell r="X285">
            <v>-91963.64</v>
          </cell>
          <cell r="Y285">
            <v>0</v>
          </cell>
          <cell r="Z285">
            <v>0</v>
          </cell>
          <cell r="AA285">
            <v>0</v>
          </cell>
          <cell r="AB285">
            <v>0</v>
          </cell>
          <cell r="AC285">
            <v>-65773.539999999994</v>
          </cell>
          <cell r="AD285">
            <v>0</v>
          </cell>
          <cell r="AE285">
            <v>0</v>
          </cell>
          <cell r="AF285">
            <v>0</v>
          </cell>
          <cell r="AG285">
            <v>0</v>
          </cell>
          <cell r="AH285">
            <v>0</v>
          </cell>
          <cell r="AI285">
            <v>0</v>
          </cell>
          <cell r="AJ285">
            <v>0</v>
          </cell>
          <cell r="AK285">
            <v>-17216990.579999998</v>
          </cell>
          <cell r="AL285">
            <v>-939151.47</v>
          </cell>
          <cell r="AM285">
            <v>-8302166.8499999996</v>
          </cell>
          <cell r="AN285">
            <v>-119151.23</v>
          </cell>
          <cell r="AO285">
            <v>0</v>
          </cell>
          <cell r="AP285">
            <v>-413953.64</v>
          </cell>
          <cell r="AQ285">
            <v>0</v>
          </cell>
          <cell r="AR285">
            <v>0</v>
          </cell>
          <cell r="AS285">
            <v>0</v>
          </cell>
          <cell r="AT285">
            <v>0</v>
          </cell>
          <cell r="AU285">
            <v>0</v>
          </cell>
          <cell r="AV285">
            <v>0</v>
          </cell>
          <cell r="AW285">
            <v>-1241.2</v>
          </cell>
          <cell r="AX285">
            <v>0</v>
          </cell>
          <cell r="AY285">
            <v>0</v>
          </cell>
          <cell r="AZ285">
            <v>-18582278.190000001</v>
          </cell>
          <cell r="BA285">
            <v>0</v>
          </cell>
          <cell r="BB285">
            <v>0</v>
          </cell>
          <cell r="BC285">
            <v>0</v>
          </cell>
          <cell r="BD285">
            <v>0</v>
          </cell>
          <cell r="BE285">
            <v>0</v>
          </cell>
          <cell r="BF285">
            <v>0</v>
          </cell>
          <cell r="BG285">
            <v>-11374.5</v>
          </cell>
          <cell r="BH285">
            <v>0</v>
          </cell>
          <cell r="BI285">
            <v>0</v>
          </cell>
          <cell r="BJ285">
            <v>0</v>
          </cell>
          <cell r="BK285">
            <v>0</v>
          </cell>
          <cell r="BL285">
            <v>0</v>
          </cell>
          <cell r="BM285">
            <v>-322427.53999999998</v>
          </cell>
          <cell r="BN285">
            <v>-2153191.27</v>
          </cell>
          <cell r="BO285">
            <v>-1592047.59</v>
          </cell>
          <cell r="BP285">
            <v>0</v>
          </cell>
          <cell r="BQ285">
            <v>-50822671.490000002</v>
          </cell>
          <cell r="BR285">
            <v>0</v>
          </cell>
          <cell r="BS285">
            <v>0</v>
          </cell>
          <cell r="BT285">
            <v>13557866</v>
          </cell>
          <cell r="BU285">
            <v>883584.34</v>
          </cell>
          <cell r="BV285">
            <v>36381221.149999999</v>
          </cell>
          <cell r="BW285">
            <v>0</v>
          </cell>
          <cell r="BX285">
            <v>0</v>
          </cell>
          <cell r="BY285">
            <v>0</v>
          </cell>
          <cell r="BZ285">
            <v>0</v>
          </cell>
          <cell r="CA285">
            <v>50822671.490000002</v>
          </cell>
          <cell r="CB285">
            <v>0</v>
          </cell>
          <cell r="CC285">
            <v>0</v>
          </cell>
        </row>
        <row r="286">
          <cell r="B286" t="str">
            <v>PL40400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0</v>
          </cell>
          <cell r="BJ286">
            <v>0</v>
          </cell>
          <cell r="BK286">
            <v>0</v>
          </cell>
          <cell r="BL286">
            <v>0</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row>
        <row r="287">
          <cell r="B287" t="str">
            <v>PL40500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V287">
            <v>0</v>
          </cell>
          <cell r="BW287">
            <v>0</v>
          </cell>
          <cell r="BX287">
            <v>0</v>
          </cell>
          <cell r="BY287">
            <v>0</v>
          </cell>
          <cell r="BZ287">
            <v>0</v>
          </cell>
          <cell r="CA287">
            <v>0</v>
          </cell>
          <cell r="CB287">
            <v>0</v>
          </cell>
          <cell r="CC287">
            <v>0</v>
          </cell>
        </row>
        <row r="288">
          <cell r="B288" t="str">
            <v>PL40600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0</v>
          </cell>
          <cell r="BO288">
            <v>0</v>
          </cell>
          <cell r="BP288">
            <v>0</v>
          </cell>
          <cell r="BQ288">
            <v>0</v>
          </cell>
          <cell r="BR288">
            <v>0</v>
          </cell>
          <cell r="BS288">
            <v>0</v>
          </cell>
          <cell r="BT288">
            <v>0</v>
          </cell>
          <cell r="BU288">
            <v>0</v>
          </cell>
          <cell r="BV288">
            <v>0</v>
          </cell>
          <cell r="BW288">
            <v>0</v>
          </cell>
          <cell r="BX288">
            <v>0</v>
          </cell>
          <cell r="BY288">
            <v>0</v>
          </cell>
          <cell r="BZ288">
            <v>0</v>
          </cell>
          <cell r="CA288">
            <v>0</v>
          </cell>
          <cell r="CB288">
            <v>0</v>
          </cell>
          <cell r="CC288">
            <v>0</v>
          </cell>
        </row>
        <row r="289">
          <cell r="B289" t="str">
            <v>PL41000</v>
          </cell>
          <cell r="C289">
            <v>0</v>
          </cell>
          <cell r="D289">
            <v>61736088.57</v>
          </cell>
          <cell r="E289">
            <v>0</v>
          </cell>
          <cell r="F289">
            <v>0</v>
          </cell>
          <cell r="G289">
            <v>0</v>
          </cell>
          <cell r="H289">
            <v>0</v>
          </cell>
          <cell r="I289">
            <v>0</v>
          </cell>
          <cell r="J289">
            <v>0</v>
          </cell>
          <cell r="K289">
            <v>0</v>
          </cell>
          <cell r="L289">
            <v>0</v>
          </cell>
          <cell r="M289">
            <v>-817622.56</v>
          </cell>
          <cell r="N289">
            <v>0</v>
          </cell>
          <cell r="O289">
            <v>-2872746.11</v>
          </cell>
          <cell r="P289">
            <v>0</v>
          </cell>
          <cell r="Q289">
            <v>0</v>
          </cell>
          <cell r="R289">
            <v>4988</v>
          </cell>
          <cell r="S289">
            <v>0</v>
          </cell>
          <cell r="T289">
            <v>-404341.85</v>
          </cell>
          <cell r="U289">
            <v>0</v>
          </cell>
          <cell r="V289">
            <v>0</v>
          </cell>
          <cell r="W289">
            <v>-17805783.52</v>
          </cell>
          <cell r="X289">
            <v>-1465044.11</v>
          </cell>
          <cell r="Y289">
            <v>0</v>
          </cell>
          <cell r="Z289">
            <v>0</v>
          </cell>
          <cell r="AA289">
            <v>0</v>
          </cell>
          <cell r="AB289">
            <v>0</v>
          </cell>
          <cell r="AC289">
            <v>576843.15</v>
          </cell>
          <cell r="AD289">
            <v>0</v>
          </cell>
          <cell r="AE289">
            <v>0</v>
          </cell>
          <cell r="AF289">
            <v>0</v>
          </cell>
          <cell r="AG289">
            <v>0</v>
          </cell>
          <cell r="AH289">
            <v>0</v>
          </cell>
          <cell r="AI289">
            <v>0</v>
          </cell>
          <cell r="AJ289">
            <v>0</v>
          </cell>
          <cell r="AK289">
            <v>27979315.620000001</v>
          </cell>
          <cell r="AL289">
            <v>1059355.99</v>
          </cell>
          <cell r="AM289">
            <v>-28147713.02</v>
          </cell>
          <cell r="AN289">
            <v>-890958.59</v>
          </cell>
          <cell r="AO289">
            <v>0</v>
          </cell>
          <cell r="AP289">
            <v>2215011.4900000002</v>
          </cell>
          <cell r="AQ289">
            <v>1063956.57</v>
          </cell>
          <cell r="AR289">
            <v>0</v>
          </cell>
          <cell r="AS289">
            <v>0</v>
          </cell>
          <cell r="AT289">
            <v>0</v>
          </cell>
          <cell r="AU289">
            <v>0</v>
          </cell>
          <cell r="AV289">
            <v>0</v>
          </cell>
          <cell r="AW289">
            <v>0</v>
          </cell>
          <cell r="AX289">
            <v>0</v>
          </cell>
          <cell r="AY289">
            <v>-4402.1899999999996</v>
          </cell>
          <cell r="AZ289">
            <v>27359240.280000001</v>
          </cell>
          <cell r="BA289">
            <v>-2881.19</v>
          </cell>
          <cell r="BB289">
            <v>-2076451.95</v>
          </cell>
          <cell r="BC289">
            <v>-618997.18999999994</v>
          </cell>
          <cell r="BD289">
            <v>773312.39</v>
          </cell>
          <cell r="BE289">
            <v>-2158151.5499999998</v>
          </cell>
          <cell r="BF289">
            <v>-844161.35</v>
          </cell>
          <cell r="BG289">
            <v>-230553.54</v>
          </cell>
          <cell r="BH289">
            <v>-1109272.6200000001</v>
          </cell>
          <cell r="BI289">
            <v>-1824005.23</v>
          </cell>
          <cell r="BJ289">
            <v>2009.03</v>
          </cell>
          <cell r="BK289">
            <v>1690211.91</v>
          </cell>
          <cell r="BL289">
            <v>-1330482</v>
          </cell>
          <cell r="BM289">
            <v>0</v>
          </cell>
          <cell r="BN289">
            <v>868971.34</v>
          </cell>
          <cell r="BO289">
            <v>-7448453.6699999999</v>
          </cell>
          <cell r="BP289">
            <v>0</v>
          </cell>
          <cell r="BQ289">
            <v>55277282.100000001</v>
          </cell>
          <cell r="BR289">
            <v>0</v>
          </cell>
          <cell r="BS289">
            <v>0</v>
          </cell>
          <cell r="BT289">
            <v>-10728611.560000001</v>
          </cell>
          <cell r="BU289">
            <v>0</v>
          </cell>
          <cell r="BV289">
            <v>-36096105.060000002</v>
          </cell>
          <cell r="BW289">
            <v>0</v>
          </cell>
          <cell r="BX289">
            <v>0</v>
          </cell>
          <cell r="BY289">
            <v>0</v>
          </cell>
          <cell r="BZ289">
            <v>-5600691.1600000001</v>
          </cell>
          <cell r="CA289">
            <v>-52425407.780000001</v>
          </cell>
          <cell r="CB289">
            <v>2851874.32</v>
          </cell>
          <cell r="CC289">
            <v>0</v>
          </cell>
        </row>
        <row r="290">
          <cell r="B290" t="str">
            <v>PL41100</v>
          </cell>
          <cell r="C290">
            <v>0</v>
          </cell>
          <cell r="D290">
            <v>2856276.51</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-4402.1899999999996</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0</v>
          </cell>
          <cell r="BO290">
            <v>0</v>
          </cell>
          <cell r="BP290">
            <v>0</v>
          </cell>
          <cell r="BQ290">
            <v>2851874.32</v>
          </cell>
          <cell r="BR290">
            <v>0</v>
          </cell>
          <cell r="BS290">
            <v>0</v>
          </cell>
          <cell r="BT290">
            <v>0</v>
          </cell>
          <cell r="BU290">
            <v>0</v>
          </cell>
          <cell r="BV290">
            <v>0</v>
          </cell>
          <cell r="BW290">
            <v>0</v>
          </cell>
          <cell r="BX290">
            <v>0</v>
          </cell>
          <cell r="BY290">
            <v>0</v>
          </cell>
          <cell r="BZ290">
            <v>0</v>
          </cell>
          <cell r="CA290">
            <v>0</v>
          </cell>
          <cell r="CB290">
            <v>2851874.32</v>
          </cell>
          <cell r="CC290">
            <v>0</v>
          </cell>
        </row>
        <row r="291">
          <cell r="B291" t="str">
            <v>PL41200</v>
          </cell>
          <cell r="C291">
            <v>0</v>
          </cell>
          <cell r="D291">
            <v>-4988</v>
          </cell>
          <cell r="E291">
            <v>0</v>
          </cell>
          <cell r="F291">
            <v>0</v>
          </cell>
          <cell r="G291">
            <v>0</v>
          </cell>
          <cell r="H291">
            <v>0</v>
          </cell>
          <cell r="I291">
            <v>0</v>
          </cell>
          <cell r="J291">
            <v>0</v>
          </cell>
          <cell r="K291">
            <v>0</v>
          </cell>
          <cell r="L291">
            <v>0</v>
          </cell>
          <cell r="M291">
            <v>-817622.56</v>
          </cell>
          <cell r="N291">
            <v>0</v>
          </cell>
          <cell r="O291">
            <v>-2872746.11</v>
          </cell>
          <cell r="P291">
            <v>0</v>
          </cell>
          <cell r="Q291">
            <v>0</v>
          </cell>
          <cell r="R291">
            <v>0</v>
          </cell>
          <cell r="S291">
            <v>0</v>
          </cell>
          <cell r="T291">
            <v>-404341.85</v>
          </cell>
          <cell r="U291">
            <v>0</v>
          </cell>
          <cell r="V291">
            <v>0</v>
          </cell>
          <cell r="W291">
            <v>-17805783.52</v>
          </cell>
          <cell r="X291">
            <v>-1465044.11</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-1143355.99</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0</v>
          </cell>
          <cell r="BB291">
            <v>0</v>
          </cell>
          <cell r="BC291">
            <v>0</v>
          </cell>
          <cell r="BD291">
            <v>0</v>
          </cell>
          <cell r="BE291">
            <v>0</v>
          </cell>
          <cell r="BF291">
            <v>0</v>
          </cell>
          <cell r="BG291">
            <v>0</v>
          </cell>
          <cell r="BH291">
            <v>-2009.03</v>
          </cell>
          <cell r="BI291">
            <v>0</v>
          </cell>
          <cell r="BJ291">
            <v>0</v>
          </cell>
          <cell r="BK291">
            <v>0</v>
          </cell>
          <cell r="BL291">
            <v>0</v>
          </cell>
          <cell r="BM291">
            <v>0</v>
          </cell>
          <cell r="BN291">
            <v>0</v>
          </cell>
          <cell r="BO291">
            <v>0</v>
          </cell>
          <cell r="BP291">
            <v>0</v>
          </cell>
          <cell r="BQ291">
            <v>-24515891.170000002</v>
          </cell>
          <cell r="BR291">
            <v>0</v>
          </cell>
          <cell r="BS291">
            <v>0</v>
          </cell>
          <cell r="BT291">
            <v>1145365.02</v>
          </cell>
          <cell r="BU291">
            <v>22793683</v>
          </cell>
          <cell r="BV291">
            <v>576843.15</v>
          </cell>
          <cell r="BW291">
            <v>0</v>
          </cell>
          <cell r="BX291">
            <v>0</v>
          </cell>
          <cell r="BY291">
            <v>0</v>
          </cell>
          <cell r="BZ291">
            <v>0</v>
          </cell>
          <cell r="CA291">
            <v>24515891.170000002</v>
          </cell>
          <cell r="CB291">
            <v>0</v>
          </cell>
          <cell r="CC291">
            <v>0</v>
          </cell>
        </row>
        <row r="292">
          <cell r="B292" t="str">
            <v>PL36000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0</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row>
        <row r="293">
          <cell r="B293" t="str">
            <v>PL41300</v>
          </cell>
          <cell r="C293">
            <v>0</v>
          </cell>
          <cell r="D293">
            <v>36096105.060000002</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0</v>
          </cell>
          <cell r="BO293">
            <v>0</v>
          </cell>
          <cell r="BP293">
            <v>0</v>
          </cell>
          <cell r="BQ293">
            <v>36096105.060000002</v>
          </cell>
          <cell r="BR293">
            <v>0</v>
          </cell>
          <cell r="BS293">
            <v>0</v>
          </cell>
          <cell r="BT293">
            <v>0</v>
          </cell>
          <cell r="BU293">
            <v>0</v>
          </cell>
          <cell r="BV293">
            <v>-36096105.060000002</v>
          </cell>
          <cell r="BW293">
            <v>0</v>
          </cell>
          <cell r="BX293">
            <v>0</v>
          </cell>
          <cell r="BY293">
            <v>0</v>
          </cell>
          <cell r="BZ293">
            <v>0</v>
          </cell>
          <cell r="CA293">
            <v>-36096105.060000002</v>
          </cell>
          <cell r="CB293">
            <v>0</v>
          </cell>
          <cell r="CC293">
            <v>0</v>
          </cell>
        </row>
        <row r="294">
          <cell r="B294" t="str">
            <v>PL41350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row>
        <row r="295">
          <cell r="B295" t="str">
            <v>PL41400</v>
          </cell>
          <cell r="C295">
            <v>0</v>
          </cell>
          <cell r="D295">
            <v>22788695</v>
          </cell>
          <cell r="E295">
            <v>0</v>
          </cell>
          <cell r="F295">
            <v>0</v>
          </cell>
          <cell r="G295">
            <v>0</v>
          </cell>
          <cell r="H295">
            <v>0</v>
          </cell>
          <cell r="I295">
            <v>0</v>
          </cell>
          <cell r="J295">
            <v>0</v>
          </cell>
          <cell r="K295">
            <v>0</v>
          </cell>
          <cell r="L295">
            <v>0</v>
          </cell>
          <cell r="M295">
            <v>0</v>
          </cell>
          <cell r="N295">
            <v>0</v>
          </cell>
          <cell r="O295">
            <v>0</v>
          </cell>
          <cell r="P295">
            <v>0</v>
          </cell>
          <cell r="Q295">
            <v>0</v>
          </cell>
          <cell r="R295">
            <v>4988</v>
          </cell>
          <cell r="S295">
            <v>0</v>
          </cell>
          <cell r="T295">
            <v>0</v>
          </cell>
          <cell r="U295">
            <v>0</v>
          </cell>
          <cell r="V295">
            <v>0</v>
          </cell>
          <cell r="W295">
            <v>0</v>
          </cell>
          <cell r="X295">
            <v>0</v>
          </cell>
          <cell r="Y295">
            <v>0</v>
          </cell>
          <cell r="Z295">
            <v>0</v>
          </cell>
          <cell r="AA295">
            <v>0</v>
          </cell>
          <cell r="AB295">
            <v>0</v>
          </cell>
          <cell r="AC295">
            <v>576843.15</v>
          </cell>
          <cell r="AD295">
            <v>0</v>
          </cell>
          <cell r="AE295">
            <v>0</v>
          </cell>
          <cell r="AF295">
            <v>0</v>
          </cell>
          <cell r="AG295">
            <v>0</v>
          </cell>
          <cell r="AH295">
            <v>0</v>
          </cell>
          <cell r="AI295">
            <v>0</v>
          </cell>
          <cell r="AJ295">
            <v>0</v>
          </cell>
          <cell r="AK295">
            <v>27979315.620000001</v>
          </cell>
          <cell r="AL295">
            <v>0</v>
          </cell>
          <cell r="AM295">
            <v>974958.59</v>
          </cell>
          <cell r="AN295">
            <v>0</v>
          </cell>
          <cell r="AO295">
            <v>0</v>
          </cell>
          <cell r="AP295">
            <v>0</v>
          </cell>
          <cell r="AQ295">
            <v>0</v>
          </cell>
          <cell r="AR295">
            <v>0</v>
          </cell>
          <cell r="AS295">
            <v>0</v>
          </cell>
          <cell r="AT295">
            <v>0</v>
          </cell>
          <cell r="AU295">
            <v>0</v>
          </cell>
          <cell r="AV295">
            <v>0</v>
          </cell>
          <cell r="AW295">
            <v>0</v>
          </cell>
          <cell r="AX295">
            <v>0</v>
          </cell>
          <cell r="AY295">
            <v>0</v>
          </cell>
          <cell r="AZ295">
            <v>25144228.780000001</v>
          </cell>
          <cell r="BA295">
            <v>2695449.14</v>
          </cell>
          <cell r="BB295">
            <v>0</v>
          </cell>
          <cell r="BC295">
            <v>0</v>
          </cell>
          <cell r="BD295">
            <v>3232866.44</v>
          </cell>
          <cell r="BE295">
            <v>0</v>
          </cell>
          <cell r="BF295">
            <v>0</v>
          </cell>
          <cell r="BG295">
            <v>0</v>
          </cell>
          <cell r="BH295">
            <v>1824005.23</v>
          </cell>
          <cell r="BI295">
            <v>0</v>
          </cell>
          <cell r="BJ295">
            <v>0</v>
          </cell>
          <cell r="BK295">
            <v>12059093.560000001</v>
          </cell>
          <cell r="BL295">
            <v>0</v>
          </cell>
          <cell r="BM295">
            <v>0</v>
          </cell>
          <cell r="BN295">
            <v>7448453.6699999999</v>
          </cell>
          <cell r="BO295">
            <v>0</v>
          </cell>
          <cell r="BP295">
            <v>0</v>
          </cell>
          <cell r="BQ295">
            <v>104728897.18000001</v>
          </cell>
          <cell r="BR295">
            <v>0</v>
          </cell>
          <cell r="BS295">
            <v>0</v>
          </cell>
          <cell r="BT295">
            <v>-81358371.030000001</v>
          </cell>
          <cell r="BU295">
            <v>-22793683</v>
          </cell>
          <cell r="BV295">
            <v>-576843.15</v>
          </cell>
          <cell r="BW295">
            <v>0</v>
          </cell>
          <cell r="BX295">
            <v>0</v>
          </cell>
          <cell r="BY295">
            <v>0</v>
          </cell>
          <cell r="BZ295">
            <v>0</v>
          </cell>
          <cell r="CA295">
            <v>-104728897.18000001</v>
          </cell>
          <cell r="CB295">
            <v>0</v>
          </cell>
          <cell r="CC295">
            <v>0</v>
          </cell>
        </row>
        <row r="296">
          <cell r="B296" t="str">
            <v>PL41500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v>
          </cell>
          <cell r="BW296">
            <v>0</v>
          </cell>
          <cell r="BX296">
            <v>0</v>
          </cell>
          <cell r="BY296">
            <v>0</v>
          </cell>
          <cell r="BZ296">
            <v>0</v>
          </cell>
          <cell r="CA296">
            <v>0</v>
          </cell>
          <cell r="CB296">
            <v>0</v>
          </cell>
          <cell r="CC296">
            <v>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ne Kontensplit."/>
      <sheetName val="mit Kontensplit."/>
    </sheetNames>
    <sheetDataSet>
      <sheetData sheetId="0">
        <row r="5">
          <cell r="B5" t="str">
            <v>BA10000</v>
          </cell>
        </row>
        <row r="6">
          <cell r="B6" t="str">
            <v>BA11000</v>
          </cell>
          <cell r="D6">
            <v>312379437.5</v>
          </cell>
          <cell r="E6">
            <v>10172203.9</v>
          </cell>
          <cell r="F6">
            <v>258657265.27000001</v>
          </cell>
          <cell r="G6">
            <v>1255792.1000000001</v>
          </cell>
          <cell r="H6">
            <v>1884160306.75</v>
          </cell>
          <cell r="I6">
            <v>75560.009999999995</v>
          </cell>
          <cell r="K6">
            <v>97283345.099999994</v>
          </cell>
          <cell r="L6">
            <v>17128336.280000001</v>
          </cell>
          <cell r="M6">
            <v>2968400.51</v>
          </cell>
          <cell r="N6">
            <v>46294086.649999999</v>
          </cell>
          <cell r="O6">
            <v>10119227.91</v>
          </cell>
          <cell r="P6">
            <v>4946157.05</v>
          </cell>
          <cell r="Q6">
            <v>86130.6</v>
          </cell>
          <cell r="R6">
            <v>10658818.369999999</v>
          </cell>
          <cell r="T6">
            <v>8728855.0500000007</v>
          </cell>
          <cell r="U6">
            <v>44615899.020000003</v>
          </cell>
          <cell r="V6">
            <v>5902308.7999999998</v>
          </cell>
          <cell r="X6">
            <v>171651.87</v>
          </cell>
          <cell r="Y6">
            <v>84386.63</v>
          </cell>
          <cell r="Z6">
            <v>384269.8</v>
          </cell>
          <cell r="AA6">
            <v>202611.85</v>
          </cell>
          <cell r="AB6">
            <v>8889286.4900000002</v>
          </cell>
          <cell r="AC6">
            <v>6818710.5199999996</v>
          </cell>
          <cell r="AD6">
            <v>11281168.029999999</v>
          </cell>
          <cell r="AF6">
            <v>3029.32</v>
          </cell>
          <cell r="AG6">
            <v>46899.51</v>
          </cell>
          <cell r="AH6">
            <v>138648.53</v>
          </cell>
          <cell r="AJ6">
            <v>29781335.170000002</v>
          </cell>
          <cell r="AK6">
            <v>1545859</v>
          </cell>
          <cell r="AL6">
            <v>727.47</v>
          </cell>
          <cell r="AM6">
            <v>2047555.95</v>
          </cell>
          <cell r="AN6">
            <v>1272152.98</v>
          </cell>
          <cell r="AO6">
            <v>3460276.83</v>
          </cell>
          <cell r="AP6">
            <v>158291307.78999999</v>
          </cell>
          <cell r="AQ6">
            <v>17418825.82</v>
          </cell>
          <cell r="AR6">
            <v>1624773.27</v>
          </cell>
          <cell r="AS6">
            <v>2959644.88</v>
          </cell>
          <cell r="AT6">
            <v>18133676.609999999</v>
          </cell>
          <cell r="AU6">
            <v>2184968.36</v>
          </cell>
          <cell r="AV6">
            <v>827160.32</v>
          </cell>
          <cell r="AW6">
            <v>803070.43</v>
          </cell>
          <cell r="AX6">
            <v>16411342.369999999</v>
          </cell>
          <cell r="AY6">
            <v>1014152.6</v>
          </cell>
          <cell r="BA6">
            <v>39670754.890000001</v>
          </cell>
          <cell r="BB6">
            <v>6614794.21</v>
          </cell>
          <cell r="BC6">
            <v>1472884.98</v>
          </cell>
          <cell r="BD6">
            <v>62403336.340000004</v>
          </cell>
          <cell r="BE6">
            <v>3540040.09</v>
          </cell>
          <cell r="BG6">
            <v>3791.4</v>
          </cell>
          <cell r="BH6">
            <v>7579.87</v>
          </cell>
          <cell r="BI6">
            <v>3793624.62</v>
          </cell>
          <cell r="BJ6">
            <v>583397.19999999995</v>
          </cell>
          <cell r="BK6">
            <v>196565.86</v>
          </cell>
          <cell r="BL6">
            <v>5476783.7000000002</v>
          </cell>
          <cell r="BM6">
            <v>54708814.689999998</v>
          </cell>
          <cell r="BN6">
            <v>48083168.200000003</v>
          </cell>
          <cell r="BO6">
            <v>7098136.3200000003</v>
          </cell>
          <cell r="BQ6">
            <v>2235443.27</v>
          </cell>
          <cell r="BR6">
            <v>235315453.87</v>
          </cell>
          <cell r="BS6">
            <v>-84664318.730000004</v>
          </cell>
          <cell r="BT6">
            <v>3387769874.0500002</v>
          </cell>
          <cell r="BU6">
            <v>123853470.02</v>
          </cell>
          <cell r="BV6">
            <v>-794874795.07000005</v>
          </cell>
          <cell r="BY6">
            <v>-51819.83</v>
          </cell>
          <cell r="BZ6">
            <v>-710598032.16999996</v>
          </cell>
          <cell r="CA6">
            <v>-1381671177.05</v>
          </cell>
          <cell r="CB6">
            <v>2006098697</v>
          </cell>
        </row>
        <row r="7">
          <cell r="B7" t="str">
            <v>BA11100</v>
          </cell>
          <cell r="E7">
            <v>10134350.42</v>
          </cell>
          <cell r="F7">
            <v>156042204.31999999</v>
          </cell>
          <cell r="G7">
            <v>1230305.05</v>
          </cell>
          <cell r="H7">
            <v>10602516.18</v>
          </cell>
          <cell r="K7">
            <v>90665751.700000003</v>
          </cell>
          <cell r="L7">
            <v>9951041.4700000007</v>
          </cell>
          <cell r="M7">
            <v>644647.46</v>
          </cell>
          <cell r="N7">
            <v>34603895.409999996</v>
          </cell>
          <cell r="O7">
            <v>5256438.1500000004</v>
          </cell>
          <cell r="P7">
            <v>3391202.86</v>
          </cell>
          <cell r="Q7">
            <v>86130.6</v>
          </cell>
          <cell r="R7">
            <v>10615192.210000001</v>
          </cell>
          <cell r="T7">
            <v>1593405.67</v>
          </cell>
          <cell r="V7">
            <v>5888010.6399999997</v>
          </cell>
          <cell r="X7">
            <v>15</v>
          </cell>
          <cell r="Y7">
            <v>26801.5</v>
          </cell>
          <cell r="Z7">
            <v>381501.23</v>
          </cell>
          <cell r="AA7">
            <v>124683.57</v>
          </cell>
          <cell r="AB7">
            <v>3610314.13</v>
          </cell>
          <cell r="AC7">
            <v>6814484.3200000003</v>
          </cell>
          <cell r="AD7">
            <v>11267663.23</v>
          </cell>
          <cell r="AG7">
            <v>46899.51</v>
          </cell>
          <cell r="AH7">
            <v>138648.53</v>
          </cell>
          <cell r="AJ7">
            <v>25327569.940000001</v>
          </cell>
          <cell r="AK7">
            <v>1145855</v>
          </cell>
          <cell r="AL7">
            <v>727.47</v>
          </cell>
          <cell r="AM7">
            <v>542554.94999999995</v>
          </cell>
          <cell r="AN7">
            <v>1270889.98</v>
          </cell>
          <cell r="AO7">
            <v>3444510.33</v>
          </cell>
          <cell r="AP7">
            <v>15488014.789999999</v>
          </cell>
          <cell r="AQ7">
            <v>1348641.98</v>
          </cell>
          <cell r="AR7">
            <v>1616244.74</v>
          </cell>
          <cell r="AS7">
            <v>2943310.75</v>
          </cell>
          <cell r="AT7">
            <v>1160091.1599999999</v>
          </cell>
          <cell r="AU7">
            <v>2180274.86</v>
          </cell>
          <cell r="AV7">
            <v>827160.32</v>
          </cell>
          <cell r="AW7">
            <v>803070.43</v>
          </cell>
          <cell r="AX7">
            <v>6680610.7400000002</v>
          </cell>
          <cell r="AY7">
            <v>1014152.6</v>
          </cell>
          <cell r="BA7">
            <v>415927.32</v>
          </cell>
          <cell r="BB7">
            <v>6538793.21</v>
          </cell>
          <cell r="BD7">
            <v>58265722.340000004</v>
          </cell>
          <cell r="BE7">
            <v>3417779.46</v>
          </cell>
          <cell r="BI7">
            <v>3329123.07</v>
          </cell>
          <cell r="BJ7">
            <v>583397.19999999995</v>
          </cell>
          <cell r="BK7">
            <v>81471.14</v>
          </cell>
          <cell r="BL7">
            <v>4772396.55</v>
          </cell>
          <cell r="BN7">
            <v>45502032.060000002</v>
          </cell>
          <cell r="BO7">
            <v>4753252.68</v>
          </cell>
          <cell r="BQ7">
            <v>2703063.85</v>
          </cell>
          <cell r="BR7">
            <v>96544213.620000005</v>
          </cell>
          <cell r="BS7">
            <v>-51866928.350000001</v>
          </cell>
          <cell r="BT7">
            <v>603950027.35000002</v>
          </cell>
          <cell r="BU7">
            <v>-4521695.5</v>
          </cell>
          <cell r="BY7">
            <v>-51819.83</v>
          </cell>
          <cell r="CA7">
            <v>-4573515.33</v>
          </cell>
          <cell r="CB7">
            <v>599376512.01999998</v>
          </cell>
        </row>
        <row r="8">
          <cell r="B8" t="str">
            <v>BA11200</v>
          </cell>
          <cell r="F8">
            <v>109146.73</v>
          </cell>
          <cell r="L8">
            <v>153.38999999999999</v>
          </cell>
          <cell r="N8">
            <v>1362506.68</v>
          </cell>
          <cell r="O8">
            <v>213838.31</v>
          </cell>
          <cell r="V8">
            <v>7765.47</v>
          </cell>
          <cell r="Y8">
            <v>0.5</v>
          </cell>
          <cell r="AC8">
            <v>78606.39</v>
          </cell>
          <cell r="AJ8">
            <v>82332.66</v>
          </cell>
          <cell r="AR8">
            <v>5948.3</v>
          </cell>
          <cell r="AY8">
            <v>50256.31</v>
          </cell>
          <cell r="BB8">
            <v>24405.39</v>
          </cell>
          <cell r="BN8">
            <v>1665.86</v>
          </cell>
          <cell r="BR8">
            <v>-11.39</v>
          </cell>
          <cell r="BT8">
            <v>1936614.6</v>
          </cell>
          <cell r="CB8">
            <v>1936614.6</v>
          </cell>
        </row>
        <row r="9">
          <cell r="B9" t="str">
            <v>BA11300</v>
          </cell>
          <cell r="E9">
            <v>10060544.1</v>
          </cell>
          <cell r="F9">
            <v>121975793.45</v>
          </cell>
          <cell r="G9">
            <v>1213679.83</v>
          </cell>
          <cell r="H9">
            <v>7209728.3700000001</v>
          </cell>
          <cell r="K9">
            <v>89657702.640000001</v>
          </cell>
          <cell r="L9">
            <v>9864145.4499999993</v>
          </cell>
          <cell r="M9">
            <v>644647.46</v>
          </cell>
          <cell r="N9">
            <v>28605748.25</v>
          </cell>
          <cell r="O9">
            <v>5034256.1399999997</v>
          </cell>
          <cell r="P9">
            <v>3391202.86</v>
          </cell>
          <cell r="Q9">
            <v>86130.6</v>
          </cell>
          <cell r="R9">
            <v>10615192.210000001</v>
          </cell>
          <cell r="T9">
            <v>1593286.03</v>
          </cell>
          <cell r="V9">
            <v>5828053.3499999996</v>
          </cell>
          <cell r="Y9">
            <v>26260.78</v>
          </cell>
          <cell r="Z9">
            <v>367427.71</v>
          </cell>
          <cell r="AA9">
            <v>85481.64</v>
          </cell>
          <cell r="AB9">
            <v>3610125.83</v>
          </cell>
          <cell r="AC9">
            <v>6115844.5099999998</v>
          </cell>
          <cell r="AD9">
            <v>11245207.220000001</v>
          </cell>
          <cell r="AG9">
            <v>44168.51</v>
          </cell>
          <cell r="AH9">
            <v>138648.53</v>
          </cell>
          <cell r="AJ9">
            <v>24962509.07</v>
          </cell>
          <cell r="AK9">
            <v>1144718.21</v>
          </cell>
          <cell r="AL9">
            <v>727.47</v>
          </cell>
          <cell r="AM9">
            <v>542554.94999999995</v>
          </cell>
          <cell r="AN9">
            <v>1253499.43</v>
          </cell>
          <cell r="AP9">
            <v>13054266.02</v>
          </cell>
          <cell r="AQ9">
            <v>1348641.98</v>
          </cell>
          <cell r="AR9">
            <v>1520907.09</v>
          </cell>
          <cell r="AS9">
            <v>2938323.12</v>
          </cell>
          <cell r="AT9">
            <v>1153690.8799999999</v>
          </cell>
          <cell r="AU9">
            <v>2172654.7000000002</v>
          </cell>
          <cell r="AV9">
            <v>801957.72</v>
          </cell>
          <cell r="AW9">
            <v>802887.9</v>
          </cell>
          <cell r="AX9">
            <v>6680610.7400000002</v>
          </cell>
          <cell r="AY9">
            <v>932055.41</v>
          </cell>
          <cell r="BA9">
            <v>415927.32</v>
          </cell>
          <cell r="BB9">
            <v>6435744.1900000004</v>
          </cell>
          <cell r="BD9">
            <v>56268067.960000001</v>
          </cell>
          <cell r="BE9">
            <v>3382282.97</v>
          </cell>
          <cell r="BI9">
            <v>2989212.67</v>
          </cell>
          <cell r="BJ9">
            <v>583348.94999999995</v>
          </cell>
          <cell r="BK9">
            <v>23039.07</v>
          </cell>
          <cell r="BL9">
            <v>3202212.91</v>
          </cell>
          <cell r="BN9">
            <v>35480914.159999996</v>
          </cell>
          <cell r="BO9">
            <v>4736364.0599999996</v>
          </cell>
          <cell r="BQ9">
            <v>1760205.88</v>
          </cell>
          <cell r="BR9">
            <v>95185343.040000007</v>
          </cell>
          <cell r="BS9">
            <v>-51866928.350000001</v>
          </cell>
          <cell r="BT9">
            <v>535319014.99000001</v>
          </cell>
          <cell r="BU9">
            <v>-4412893.99</v>
          </cell>
          <cell r="BY9">
            <v>-37723.43</v>
          </cell>
          <cell r="CA9">
            <v>-4450617.42</v>
          </cell>
          <cell r="CB9">
            <v>530868397.56999999</v>
          </cell>
        </row>
        <row r="10">
          <cell r="B10" t="str">
            <v>BA11400</v>
          </cell>
          <cell r="Q10">
            <v>161.86000000000001</v>
          </cell>
          <cell r="R10">
            <v>5.87</v>
          </cell>
          <cell r="T10">
            <v>186.06</v>
          </cell>
          <cell r="AB10">
            <v>2467.67</v>
          </cell>
          <cell r="AH10">
            <v>15</v>
          </cell>
          <cell r="BT10">
            <v>2836.46</v>
          </cell>
          <cell r="CB10">
            <v>2836.46</v>
          </cell>
        </row>
        <row r="11">
          <cell r="B11" t="str">
            <v>BA11500</v>
          </cell>
          <cell r="E11">
            <v>1</v>
          </cell>
          <cell r="F11">
            <v>5987297.9400000004</v>
          </cell>
          <cell r="G11">
            <v>25216.97</v>
          </cell>
          <cell r="H11">
            <v>1624953.28</v>
          </cell>
          <cell r="K11">
            <v>1563050.54</v>
          </cell>
          <cell r="L11">
            <v>169836.53</v>
          </cell>
          <cell r="M11">
            <v>1632.76</v>
          </cell>
          <cell r="N11">
            <v>1799005.81</v>
          </cell>
          <cell r="P11">
            <v>124317.49</v>
          </cell>
          <cell r="Q11">
            <v>9648.99</v>
          </cell>
          <cell r="R11">
            <v>920397.99</v>
          </cell>
          <cell r="T11">
            <v>139823.74</v>
          </cell>
          <cell r="V11">
            <v>2914.31</v>
          </cell>
          <cell r="Z11">
            <v>138747.51999999999</v>
          </cell>
          <cell r="AA11">
            <v>85481.64</v>
          </cell>
          <cell r="AB11">
            <v>588129.75</v>
          </cell>
          <cell r="AC11">
            <v>277439.96000000002</v>
          </cell>
          <cell r="AD11">
            <v>411302.25</v>
          </cell>
          <cell r="AG11">
            <v>44168.51</v>
          </cell>
          <cell r="AH11">
            <v>40328.14</v>
          </cell>
          <cell r="AJ11">
            <v>14217606</v>
          </cell>
          <cell r="AK11">
            <v>51732.76</v>
          </cell>
          <cell r="AM11">
            <v>542554.94999999995</v>
          </cell>
          <cell r="AN11">
            <v>584775.15</v>
          </cell>
          <cell r="AP11">
            <v>1868960</v>
          </cell>
          <cell r="AQ11">
            <v>422954.03</v>
          </cell>
          <cell r="AR11">
            <v>339374.48</v>
          </cell>
          <cell r="AS11">
            <v>415631</v>
          </cell>
          <cell r="AT11">
            <v>210968.92</v>
          </cell>
          <cell r="AU11">
            <v>286591.3</v>
          </cell>
          <cell r="AV11">
            <v>287043.68</v>
          </cell>
          <cell r="AW11">
            <v>293699.71000000002</v>
          </cell>
          <cell r="AX11">
            <v>581739.11</v>
          </cell>
          <cell r="AY11">
            <v>410437.04</v>
          </cell>
          <cell r="BA11">
            <v>415927.32</v>
          </cell>
          <cell r="BB11">
            <v>863051.5</v>
          </cell>
          <cell r="BD11">
            <v>15249544</v>
          </cell>
          <cell r="BE11">
            <v>3382282.97</v>
          </cell>
          <cell r="BI11">
            <v>2989212.67</v>
          </cell>
          <cell r="BJ11">
            <v>583348.94999999995</v>
          </cell>
          <cell r="BK11">
            <v>23039.07</v>
          </cell>
          <cell r="BL11">
            <v>3202212.91</v>
          </cell>
          <cell r="BN11">
            <v>6517531.2999999998</v>
          </cell>
          <cell r="BO11">
            <v>3451283.53</v>
          </cell>
          <cell r="BQ11">
            <v>386691</v>
          </cell>
          <cell r="BR11">
            <v>44100604.159999996</v>
          </cell>
          <cell r="BS11">
            <v>-53037928.350000001</v>
          </cell>
          <cell r="BT11">
            <v>62594564.280000001</v>
          </cell>
          <cell r="BU11">
            <v>-544108.48</v>
          </cell>
          <cell r="BY11">
            <v>-37723.43</v>
          </cell>
          <cell r="CA11">
            <v>-581831.91</v>
          </cell>
          <cell r="CB11">
            <v>62012732.369999997</v>
          </cell>
        </row>
        <row r="12">
          <cell r="B12" t="str">
            <v>BA11600</v>
          </cell>
          <cell r="E12">
            <v>3077471.6</v>
          </cell>
          <cell r="F12">
            <v>32625162.699999999</v>
          </cell>
          <cell r="G12">
            <v>341810.28</v>
          </cell>
          <cell r="K12">
            <v>3788319.78</v>
          </cell>
          <cell r="L12">
            <v>3622968.48</v>
          </cell>
          <cell r="M12">
            <v>50354.3</v>
          </cell>
          <cell r="N12">
            <v>4361237.79</v>
          </cell>
          <cell r="P12">
            <v>671892.76</v>
          </cell>
          <cell r="Q12">
            <v>75551.3</v>
          </cell>
          <cell r="R12">
            <v>4758643.21</v>
          </cell>
          <cell r="T12">
            <v>588524.54</v>
          </cell>
          <cell r="V12">
            <v>3134817.84</v>
          </cell>
          <cell r="Y12">
            <v>26260.78</v>
          </cell>
          <cell r="AB12">
            <v>1443203.06</v>
          </cell>
          <cell r="AC12">
            <v>897675.44</v>
          </cell>
          <cell r="AD12">
            <v>1707964.25</v>
          </cell>
          <cell r="AH12">
            <v>89430.54</v>
          </cell>
          <cell r="AK12">
            <v>82915.94</v>
          </cell>
          <cell r="AP12">
            <v>3250434.51</v>
          </cell>
          <cell r="AR12">
            <v>697393.9</v>
          </cell>
          <cell r="AS12">
            <v>482434.9</v>
          </cell>
          <cell r="AT12">
            <v>406816.24</v>
          </cell>
          <cell r="AU12">
            <v>994660.74</v>
          </cell>
          <cell r="AV12">
            <v>224129.51</v>
          </cell>
          <cell r="AW12">
            <v>55177.38</v>
          </cell>
          <cell r="AX12">
            <v>440410.51</v>
          </cell>
          <cell r="AY12">
            <v>161967.39000000001</v>
          </cell>
          <cell r="BB12">
            <v>1904250.01</v>
          </cell>
          <cell r="BD12">
            <v>10175549.84</v>
          </cell>
          <cell r="BN12">
            <v>2869419.26</v>
          </cell>
          <cell r="BO12">
            <v>201820.04</v>
          </cell>
          <cell r="BQ12">
            <v>-355563.71</v>
          </cell>
          <cell r="BR12">
            <v>8556033.4700000007</v>
          </cell>
          <cell r="BT12">
            <v>91409138.579999998</v>
          </cell>
          <cell r="BU12">
            <v>-2673785.46</v>
          </cell>
          <cell r="CA12">
            <v>-2673785.46</v>
          </cell>
          <cell r="CB12">
            <v>88735353.120000005</v>
          </cell>
        </row>
        <row r="13">
          <cell r="B13" t="str">
            <v>BA11700</v>
          </cell>
          <cell r="E13">
            <v>6983071.5</v>
          </cell>
          <cell r="F13">
            <v>83363332.810000002</v>
          </cell>
          <cell r="G13">
            <v>846652.58</v>
          </cell>
          <cell r="H13">
            <v>5584775.0899999999</v>
          </cell>
          <cell r="K13">
            <v>74886626.829999998</v>
          </cell>
          <cell r="L13">
            <v>1432359.2</v>
          </cell>
          <cell r="M13">
            <v>32641.74</v>
          </cell>
          <cell r="N13">
            <v>16941735.350000001</v>
          </cell>
          <cell r="O13">
            <v>5034256.1399999997</v>
          </cell>
          <cell r="P13">
            <v>1965706.11</v>
          </cell>
          <cell r="Q13">
            <v>768.45</v>
          </cell>
          <cell r="R13">
            <v>4145808.35</v>
          </cell>
          <cell r="T13">
            <v>739940.68</v>
          </cell>
          <cell r="V13">
            <v>233347.5</v>
          </cell>
          <cell r="Z13">
            <v>228680.19</v>
          </cell>
          <cell r="AB13">
            <v>1211863.03</v>
          </cell>
          <cell r="AC13">
            <v>3587025.48</v>
          </cell>
          <cell r="AD13">
            <v>7070073.75</v>
          </cell>
          <cell r="AH13">
            <v>5046.3</v>
          </cell>
          <cell r="AJ13">
            <v>10744903.07</v>
          </cell>
          <cell r="AK13">
            <v>548174.25</v>
          </cell>
          <cell r="AN13">
            <v>668724.28</v>
          </cell>
          <cell r="AP13">
            <v>7763105.2599999998</v>
          </cell>
          <cell r="AQ13">
            <v>925687.95</v>
          </cell>
          <cell r="AR13">
            <v>484138.71</v>
          </cell>
          <cell r="AS13">
            <v>2040257.22</v>
          </cell>
          <cell r="AT13">
            <v>535905.72</v>
          </cell>
          <cell r="AU13">
            <v>891402.66</v>
          </cell>
          <cell r="AV13">
            <v>257486.44</v>
          </cell>
          <cell r="AW13">
            <v>453173.94</v>
          </cell>
          <cell r="AX13">
            <v>5658461.1200000001</v>
          </cell>
          <cell r="AY13">
            <v>359650.98</v>
          </cell>
          <cell r="BB13">
            <v>3668442.68</v>
          </cell>
          <cell r="BD13">
            <v>30841402.199999999</v>
          </cell>
          <cell r="BN13">
            <v>26093963.600000001</v>
          </cell>
          <cell r="BO13">
            <v>1068985.53</v>
          </cell>
          <cell r="BQ13">
            <v>1729078.59</v>
          </cell>
          <cell r="BR13">
            <v>42328494.579999998</v>
          </cell>
          <cell r="BS13">
            <v>1171000</v>
          </cell>
          <cell r="BT13">
            <v>352526149.86000001</v>
          </cell>
          <cell r="BU13">
            <v>-1195000.05</v>
          </cell>
          <cell r="CA13">
            <v>-1195000.05</v>
          </cell>
          <cell r="CB13">
            <v>351331149.81</v>
          </cell>
        </row>
        <row r="14">
          <cell r="B14" t="str">
            <v>BA11800</v>
          </cell>
          <cell r="K14">
            <v>9323984.3499999996</v>
          </cell>
          <cell r="L14">
            <v>3469198.99</v>
          </cell>
          <cell r="M14">
            <v>560018.66</v>
          </cell>
          <cell r="N14">
            <v>5429497.29</v>
          </cell>
          <cell r="P14">
            <v>629255.06000000006</v>
          </cell>
          <cell r="R14">
            <v>790336.79</v>
          </cell>
          <cell r="T14">
            <v>121029.58</v>
          </cell>
          <cell r="V14">
            <v>2456973.7000000002</v>
          </cell>
          <cell r="AB14">
            <v>218213.5</v>
          </cell>
          <cell r="AC14">
            <v>1353703.63</v>
          </cell>
          <cell r="AD14">
            <v>2055866.97</v>
          </cell>
          <cell r="AH14">
            <v>3828.55</v>
          </cell>
          <cell r="AK14">
            <v>460098.84</v>
          </cell>
          <cell r="AL14">
            <v>727.47</v>
          </cell>
          <cell r="AP14">
            <v>171766.25</v>
          </cell>
          <cell r="AV14">
            <v>33298.089999999997</v>
          </cell>
          <cell r="AW14">
            <v>836.87</v>
          </cell>
          <cell r="BD14">
            <v>1571.92</v>
          </cell>
          <cell r="BO14">
            <v>14274.96</v>
          </cell>
          <cell r="BR14">
            <v>200210.83</v>
          </cell>
          <cell r="BT14">
            <v>27294692.300000001</v>
          </cell>
          <cell r="CB14">
            <v>27294692.300000001</v>
          </cell>
        </row>
        <row r="15">
          <cell r="B15" t="str">
            <v>BA11900</v>
          </cell>
          <cell r="K15">
            <v>95721.14</v>
          </cell>
          <cell r="L15">
            <v>1169782.25</v>
          </cell>
          <cell r="N15">
            <v>74272.009999999995</v>
          </cell>
          <cell r="P15">
            <v>31.44</v>
          </cell>
          <cell r="T15">
            <v>3781.43</v>
          </cell>
          <cell r="AB15">
            <v>146248.82</v>
          </cell>
          <cell r="AK15">
            <v>1796.42</v>
          </cell>
          <cell r="BT15">
            <v>1491633.51</v>
          </cell>
          <cell r="CB15">
            <v>1491633.51</v>
          </cell>
        </row>
        <row r="16">
          <cell r="B16" t="str">
            <v>BA12000</v>
          </cell>
          <cell r="E16">
            <v>15936.11</v>
          </cell>
          <cell r="F16">
            <v>4274615.92</v>
          </cell>
          <cell r="G16">
            <v>17257.53</v>
          </cell>
          <cell r="H16">
            <v>2387193.2400000002</v>
          </cell>
          <cell r="K16">
            <v>170.72</v>
          </cell>
          <cell r="L16">
            <v>86742.63</v>
          </cell>
          <cell r="N16">
            <v>2261.71</v>
          </cell>
          <cell r="O16">
            <v>8343.7000000000007</v>
          </cell>
          <cell r="T16">
            <v>119.64</v>
          </cell>
          <cell r="V16">
            <v>52191.82</v>
          </cell>
          <cell r="X16">
            <v>15</v>
          </cell>
          <cell r="Y16">
            <v>540.22</v>
          </cell>
          <cell r="Z16">
            <v>14073.52</v>
          </cell>
          <cell r="AA16">
            <v>35089.800000000003</v>
          </cell>
          <cell r="AB16">
            <v>188.3</v>
          </cell>
          <cell r="AC16">
            <v>33.42</v>
          </cell>
          <cell r="AD16">
            <v>1556.01</v>
          </cell>
          <cell r="AG16">
            <v>2731</v>
          </cell>
          <cell r="AJ16">
            <v>242836</v>
          </cell>
          <cell r="AK16">
            <v>1136.79</v>
          </cell>
          <cell r="AN16">
            <v>1395.5</v>
          </cell>
          <cell r="AO16">
            <v>2875198.63</v>
          </cell>
          <cell r="AP16">
            <v>269535.96999999997</v>
          </cell>
          <cell r="AR16">
            <v>4368.8599999999997</v>
          </cell>
          <cell r="AS16">
            <v>4987.63</v>
          </cell>
          <cell r="AT16">
            <v>6400.28</v>
          </cell>
          <cell r="AU16">
            <v>7620.16</v>
          </cell>
          <cell r="AV16">
            <v>2832.38</v>
          </cell>
          <cell r="AW16">
            <v>182.53</v>
          </cell>
          <cell r="AY16">
            <v>6840.88</v>
          </cell>
          <cell r="BB16">
            <v>3117.06</v>
          </cell>
          <cell r="BD16">
            <v>590442.72</v>
          </cell>
          <cell r="BE16">
            <v>35496.49</v>
          </cell>
          <cell r="BI16">
            <v>276379.5</v>
          </cell>
          <cell r="BJ16">
            <v>48.25</v>
          </cell>
          <cell r="BK16">
            <v>58432.07</v>
          </cell>
          <cell r="BN16">
            <v>1356494</v>
          </cell>
          <cell r="BR16">
            <v>1358881.97</v>
          </cell>
          <cell r="BT16">
            <v>14001687.960000001</v>
          </cell>
          <cell r="BU16">
            <v>-108801.51</v>
          </cell>
          <cell r="CA16">
            <v>-108801.51</v>
          </cell>
          <cell r="CB16">
            <v>13892886.449999999</v>
          </cell>
        </row>
        <row r="17">
          <cell r="B17" t="str">
            <v>BA12100</v>
          </cell>
          <cell r="E17">
            <v>57870.21</v>
          </cell>
          <cell r="F17">
            <v>29682648.219999999</v>
          </cell>
          <cell r="G17">
            <v>-632.30999999999995</v>
          </cell>
          <cell r="H17">
            <v>1005594.57</v>
          </cell>
          <cell r="K17">
            <v>1007878.34</v>
          </cell>
          <cell r="N17">
            <v>4633378.7699999996</v>
          </cell>
          <cell r="AA17">
            <v>4112.13</v>
          </cell>
          <cell r="AC17">
            <v>620000</v>
          </cell>
          <cell r="AD17">
            <v>20900</v>
          </cell>
          <cell r="AJ17">
            <v>39892.21</v>
          </cell>
          <cell r="AN17">
            <v>15995.05</v>
          </cell>
          <cell r="AO17">
            <v>569311.69999999995</v>
          </cell>
          <cell r="AP17">
            <v>2164212.7999999998</v>
          </cell>
          <cell r="AR17">
            <v>85020.49</v>
          </cell>
          <cell r="AV17">
            <v>22370.22</v>
          </cell>
          <cell r="AY17">
            <v>25000</v>
          </cell>
          <cell r="BB17">
            <v>75526.570000000007</v>
          </cell>
          <cell r="BD17">
            <v>1407211.66</v>
          </cell>
          <cell r="BI17">
            <v>63530.9</v>
          </cell>
          <cell r="BL17">
            <v>1570183.64</v>
          </cell>
          <cell r="BN17">
            <v>8662958.0399999991</v>
          </cell>
          <cell r="BO17">
            <v>16888.62</v>
          </cell>
          <cell r="BQ17">
            <v>942857.97</v>
          </cell>
          <cell r="BT17">
            <v>52692709.799999997</v>
          </cell>
          <cell r="BY17">
            <v>-14096.4</v>
          </cell>
          <cell r="CA17">
            <v>-14096.4</v>
          </cell>
          <cell r="CB17">
            <v>52678613.399999999</v>
          </cell>
        </row>
        <row r="18">
          <cell r="B18" t="str">
            <v>BA12200</v>
          </cell>
          <cell r="E18">
            <v>35297.019999999997</v>
          </cell>
          <cell r="F18">
            <v>101220943.94</v>
          </cell>
          <cell r="G18">
            <v>22987.05</v>
          </cell>
          <cell r="H18">
            <v>28981092.920000002</v>
          </cell>
          <cell r="I18">
            <v>75560.009999999995</v>
          </cell>
          <cell r="K18">
            <v>6352184.75</v>
          </cell>
          <cell r="L18">
            <v>7144294.8099999996</v>
          </cell>
          <cell r="M18">
            <v>2323753.0499999998</v>
          </cell>
          <cell r="N18">
            <v>11690191.24</v>
          </cell>
          <cell r="O18">
            <v>1312658.8</v>
          </cell>
          <cell r="P18">
            <v>1554954.19</v>
          </cell>
          <cell r="R18">
            <v>43626.16</v>
          </cell>
          <cell r="T18">
            <v>169.21</v>
          </cell>
          <cell r="V18">
            <v>14298.16</v>
          </cell>
          <cell r="X18">
            <v>171636.87</v>
          </cell>
          <cell r="Y18">
            <v>2</v>
          </cell>
          <cell r="Z18">
            <v>2768.57</v>
          </cell>
          <cell r="AA18">
            <v>2910.77</v>
          </cell>
          <cell r="AB18">
            <v>46138.12</v>
          </cell>
          <cell r="AC18">
            <v>4226.2</v>
          </cell>
          <cell r="AD18">
            <v>9821.83</v>
          </cell>
          <cell r="AF18">
            <v>3029.32</v>
          </cell>
          <cell r="AJ18">
            <v>4324607.2300000004</v>
          </cell>
          <cell r="AK18">
            <v>4</v>
          </cell>
          <cell r="AM18">
            <v>1</v>
          </cell>
          <cell r="AO18">
            <v>15766.5</v>
          </cell>
          <cell r="AP18">
            <v>513269.09</v>
          </cell>
          <cell r="AR18">
            <v>8528.5300000000007</v>
          </cell>
          <cell r="AS18">
            <v>16334.13</v>
          </cell>
          <cell r="AU18">
            <v>6</v>
          </cell>
          <cell r="BB18">
            <v>1</v>
          </cell>
          <cell r="BD18">
            <v>532864.87</v>
          </cell>
          <cell r="BE18">
            <v>23460.63</v>
          </cell>
          <cell r="BG18">
            <v>3791.4</v>
          </cell>
          <cell r="BH18">
            <v>7579.87</v>
          </cell>
          <cell r="BI18">
            <v>464501.55</v>
          </cell>
          <cell r="BK18">
            <v>105606.72</v>
          </cell>
          <cell r="BL18">
            <v>704387.15</v>
          </cell>
          <cell r="BM18">
            <v>62267.93</v>
          </cell>
          <cell r="BN18">
            <v>2349681.59</v>
          </cell>
          <cell r="BO18">
            <v>540137.35</v>
          </cell>
          <cell r="BQ18">
            <v>327015</v>
          </cell>
          <cell r="BR18">
            <v>140246125.22999999</v>
          </cell>
          <cell r="BS18">
            <v>-31990582.379999999</v>
          </cell>
          <cell r="BT18">
            <v>279267899.38</v>
          </cell>
          <cell r="BU18">
            <v>44729301.630000003</v>
          </cell>
          <cell r="BV18">
            <v>1069978016.08</v>
          </cell>
          <cell r="CA18">
            <v>1114707317.71</v>
          </cell>
          <cell r="CB18">
            <v>1393975217.0899999</v>
          </cell>
        </row>
        <row r="19">
          <cell r="B19" t="str">
            <v>BA12300</v>
          </cell>
          <cell r="E19">
            <v>35297.019999999997</v>
          </cell>
          <cell r="F19">
            <v>11899669.27</v>
          </cell>
          <cell r="G19">
            <v>22987.05</v>
          </cell>
          <cell r="H19">
            <v>6394463.8700000001</v>
          </cell>
          <cell r="I19">
            <v>75560.009999999995</v>
          </cell>
          <cell r="K19">
            <v>40169.01</v>
          </cell>
          <cell r="L19">
            <v>75493.509999999995</v>
          </cell>
          <cell r="N19">
            <v>84776.89</v>
          </cell>
          <cell r="P19">
            <v>3015.4</v>
          </cell>
          <cell r="R19">
            <v>16523.07</v>
          </cell>
          <cell r="V19">
            <v>14298.16</v>
          </cell>
          <cell r="X19">
            <v>171636.87</v>
          </cell>
          <cell r="Y19">
            <v>2</v>
          </cell>
          <cell r="Z19">
            <v>2768.57</v>
          </cell>
          <cell r="AA19">
            <v>2910.77</v>
          </cell>
          <cell r="AB19">
            <v>5078.32</v>
          </cell>
          <cell r="AC19">
            <v>1966.57</v>
          </cell>
          <cell r="AD19">
            <v>9434.1</v>
          </cell>
          <cell r="AF19">
            <v>3029.32</v>
          </cell>
          <cell r="AJ19">
            <v>4324607.2300000004</v>
          </cell>
          <cell r="AK19">
            <v>4</v>
          </cell>
          <cell r="AM19">
            <v>1</v>
          </cell>
          <cell r="AO19">
            <v>15766.5</v>
          </cell>
          <cell r="AP19">
            <v>513269.09</v>
          </cell>
          <cell r="AR19">
            <v>8528.5300000000007</v>
          </cell>
          <cell r="AS19">
            <v>16334.13</v>
          </cell>
          <cell r="AU19">
            <v>6</v>
          </cell>
          <cell r="BB19">
            <v>1</v>
          </cell>
          <cell r="BD19">
            <v>528544.87</v>
          </cell>
          <cell r="BE19">
            <v>23460.63</v>
          </cell>
          <cell r="BG19">
            <v>3791.4</v>
          </cell>
          <cell r="BH19">
            <v>7579.87</v>
          </cell>
          <cell r="BI19">
            <v>464501.55</v>
          </cell>
          <cell r="BK19">
            <v>105606.72</v>
          </cell>
          <cell r="BL19">
            <v>704387.15</v>
          </cell>
          <cell r="BM19">
            <v>62267.93</v>
          </cell>
          <cell r="BN19">
            <v>2349681.59</v>
          </cell>
          <cell r="BO19">
            <v>20.350000000000001</v>
          </cell>
          <cell r="BQ19">
            <v>-8713733.4800000004</v>
          </cell>
          <cell r="BR19">
            <v>-91106.57</v>
          </cell>
          <cell r="BS19">
            <v>804537.41</v>
          </cell>
          <cell r="BT19">
            <v>19987136.68</v>
          </cell>
          <cell r="BU19">
            <v>-8989111</v>
          </cell>
          <cell r="CA19">
            <v>-8989111</v>
          </cell>
          <cell r="CB19">
            <v>10998025.68</v>
          </cell>
        </row>
        <row r="20">
          <cell r="B20" t="str">
            <v>BA12400</v>
          </cell>
          <cell r="E20">
            <v>7910.96</v>
          </cell>
          <cell r="F20">
            <v>1884126.75</v>
          </cell>
          <cell r="H20">
            <v>1537027.53</v>
          </cell>
          <cell r="I20">
            <v>75560.009999999995</v>
          </cell>
          <cell r="L20">
            <v>12693.02</v>
          </cell>
          <cell r="N20">
            <v>300</v>
          </cell>
          <cell r="V20">
            <v>14292.86</v>
          </cell>
          <cell r="Y20">
            <v>2</v>
          </cell>
          <cell r="Z20">
            <v>0.5</v>
          </cell>
          <cell r="AA20">
            <v>2910.77</v>
          </cell>
          <cell r="AK20">
            <v>4</v>
          </cell>
          <cell r="AM20">
            <v>1</v>
          </cell>
          <cell r="AO20">
            <v>15766.5</v>
          </cell>
          <cell r="AP20">
            <v>434446.05</v>
          </cell>
          <cell r="AR20">
            <v>8315.0300000000007</v>
          </cell>
          <cell r="AU20">
            <v>6</v>
          </cell>
          <cell r="BB20">
            <v>1</v>
          </cell>
          <cell r="BD20">
            <v>489257.62</v>
          </cell>
          <cell r="BH20">
            <v>7579.87</v>
          </cell>
          <cell r="BI20">
            <v>456658.45</v>
          </cell>
          <cell r="BK20">
            <v>105606.72</v>
          </cell>
          <cell r="BM20">
            <v>17029.46</v>
          </cell>
          <cell r="BN20">
            <v>1589426.41</v>
          </cell>
          <cell r="BO20">
            <v>20.350000000000001</v>
          </cell>
          <cell r="BR20">
            <v>-98085.67</v>
          </cell>
          <cell r="BT20">
            <v>6560857.1900000004</v>
          </cell>
          <cell r="CB20">
            <v>6560857.1900000004</v>
          </cell>
        </row>
        <row r="21">
          <cell r="B21" t="str">
            <v>BA12500</v>
          </cell>
          <cell r="R21">
            <v>12499.75</v>
          </cell>
          <cell r="AJ21">
            <v>4324607.2300000004</v>
          </cell>
          <cell r="BD21">
            <v>285.75</v>
          </cell>
          <cell r="BE21">
            <v>23460.63</v>
          </cell>
          <cell r="BG21">
            <v>3791.4</v>
          </cell>
          <cell r="BR21">
            <v>338.25</v>
          </cell>
          <cell r="BT21">
            <v>4364983.01</v>
          </cell>
          <cell r="BU21">
            <v>-4134011</v>
          </cell>
          <cell r="CA21">
            <v>-4134011</v>
          </cell>
          <cell r="CB21">
            <v>230972.01</v>
          </cell>
        </row>
        <row r="22">
          <cell r="B22" t="str">
            <v>BA12600</v>
          </cell>
          <cell r="E22">
            <v>27386.06</v>
          </cell>
          <cell r="F22">
            <v>10015542.52</v>
          </cell>
          <cell r="G22">
            <v>22987.05</v>
          </cell>
          <cell r="H22">
            <v>4857436.34</v>
          </cell>
          <cell r="K22">
            <v>40169.01</v>
          </cell>
          <cell r="L22">
            <v>62800.49</v>
          </cell>
          <cell r="N22">
            <v>84476.89</v>
          </cell>
          <cell r="P22">
            <v>3015.4</v>
          </cell>
          <cell r="R22">
            <v>4023.32</v>
          </cell>
          <cell r="V22">
            <v>5.3</v>
          </cell>
          <cell r="X22">
            <v>171636.87</v>
          </cell>
          <cell r="Z22">
            <v>2768.07</v>
          </cell>
          <cell r="AB22">
            <v>5078.32</v>
          </cell>
          <cell r="AC22">
            <v>1966.57</v>
          </cell>
          <cell r="AD22">
            <v>9434.1</v>
          </cell>
          <cell r="AF22">
            <v>3029.32</v>
          </cell>
          <cell r="AP22">
            <v>78823.039999999994</v>
          </cell>
          <cell r="AR22">
            <v>213.5</v>
          </cell>
          <cell r="AS22">
            <v>16334.13</v>
          </cell>
          <cell r="BD22">
            <v>39001.5</v>
          </cell>
          <cell r="BI22">
            <v>7843.1</v>
          </cell>
          <cell r="BL22">
            <v>704387.15</v>
          </cell>
          <cell r="BM22">
            <v>45238.47</v>
          </cell>
          <cell r="BN22">
            <v>760255.18</v>
          </cell>
          <cell r="BQ22">
            <v>-8713733.4800000004</v>
          </cell>
          <cell r="BR22">
            <v>6640.85</v>
          </cell>
          <cell r="BS22">
            <v>804537.41</v>
          </cell>
          <cell r="BT22">
            <v>9061296.4800000004</v>
          </cell>
          <cell r="BU22">
            <v>-4855100</v>
          </cell>
          <cell r="CA22">
            <v>-4855100</v>
          </cell>
          <cell r="CB22">
            <v>4206196.4800000004</v>
          </cell>
        </row>
        <row r="23">
          <cell r="B23" t="str">
            <v>BA12700</v>
          </cell>
          <cell r="K23">
            <v>6309777.8399999999</v>
          </cell>
          <cell r="L23">
            <v>7068772.8099999996</v>
          </cell>
          <cell r="M23">
            <v>2323753.0499999998</v>
          </cell>
          <cell r="N23">
            <v>11600482.43</v>
          </cell>
          <cell r="O23">
            <v>1312658.8</v>
          </cell>
          <cell r="P23">
            <v>1551876.24</v>
          </cell>
          <cell r="AB23">
            <v>1.53</v>
          </cell>
          <cell r="AD23">
            <v>1.02</v>
          </cell>
          <cell r="BT23">
            <v>30167323.719999999</v>
          </cell>
          <cell r="BU23">
            <v>53718412.630000003</v>
          </cell>
          <cell r="BV23">
            <v>1069978016.08</v>
          </cell>
          <cell r="CA23">
            <v>1123696428.71</v>
          </cell>
          <cell r="CB23">
            <v>1153863752.4300001</v>
          </cell>
        </row>
        <row r="24">
          <cell r="B24" t="str">
            <v>BA12750</v>
          </cell>
          <cell r="F24">
            <v>87524221.620000005</v>
          </cell>
          <cell r="H24">
            <v>7873743.4000000004</v>
          </cell>
          <cell r="K24">
            <v>2237.9</v>
          </cell>
          <cell r="L24">
            <v>28.49</v>
          </cell>
          <cell r="N24">
            <v>4931.92</v>
          </cell>
          <cell r="P24">
            <v>62.55</v>
          </cell>
          <cell r="R24">
            <v>27103.09</v>
          </cell>
          <cell r="T24">
            <v>169.21</v>
          </cell>
          <cell r="AB24">
            <v>41058.269999999997</v>
          </cell>
          <cell r="AC24">
            <v>2259.63</v>
          </cell>
          <cell r="AD24">
            <v>386.71</v>
          </cell>
          <cell r="BO24">
            <v>-600000</v>
          </cell>
          <cell r="BQ24">
            <v>9040748.4800000004</v>
          </cell>
          <cell r="BR24">
            <v>140337231.80000001</v>
          </cell>
          <cell r="BS24">
            <v>-32795119.789999999</v>
          </cell>
          <cell r="BT24">
            <v>211459063.28</v>
          </cell>
          <cell r="CB24">
            <v>211459063.28</v>
          </cell>
        </row>
        <row r="25">
          <cell r="B25" t="str">
            <v>BA12800</v>
          </cell>
          <cell r="F25">
            <v>1797053.05</v>
          </cell>
          <cell r="H25">
            <v>14712885.65</v>
          </cell>
          <cell r="BD25">
            <v>4320</v>
          </cell>
          <cell r="BO25">
            <v>1140117</v>
          </cell>
          <cell r="BT25">
            <v>17654375.699999999</v>
          </cell>
          <cell r="CB25">
            <v>17654375.699999999</v>
          </cell>
        </row>
        <row r="26">
          <cell r="B26" t="str">
            <v>BA12900</v>
          </cell>
          <cell r="D26">
            <v>160312750.28999999</v>
          </cell>
          <cell r="F26">
            <v>239167.6</v>
          </cell>
          <cell r="H26">
            <v>1308089125.9000001</v>
          </cell>
          <cell r="K26">
            <v>215722.23</v>
          </cell>
          <cell r="L26">
            <v>33000</v>
          </cell>
          <cell r="O26">
            <v>3550074.5</v>
          </cell>
          <cell r="T26">
            <v>7135280.1699999999</v>
          </cell>
          <cell r="U26">
            <v>44615899.020000003</v>
          </cell>
          <cell r="AA26">
            <v>75017.509999999995</v>
          </cell>
          <cell r="AB26">
            <v>5232834.24</v>
          </cell>
          <cell r="AK26">
            <v>400000</v>
          </cell>
          <cell r="AM26">
            <v>1505000</v>
          </cell>
          <cell r="AP26">
            <v>131273674.13</v>
          </cell>
          <cell r="AQ26">
            <v>16070183.84</v>
          </cell>
          <cell r="AT26">
            <v>16973585.449999999</v>
          </cell>
          <cell r="AX26">
            <v>9730731.6300000008</v>
          </cell>
          <cell r="BA26">
            <v>39254827.57</v>
          </cell>
          <cell r="BB26">
            <v>2000</v>
          </cell>
          <cell r="BD26">
            <v>3496972.66</v>
          </cell>
          <cell r="BE26">
            <v>98800</v>
          </cell>
          <cell r="BM26">
            <v>33572816.219999999</v>
          </cell>
          <cell r="BO26">
            <v>920314.33</v>
          </cell>
          <cell r="BR26">
            <v>-2000</v>
          </cell>
          <cell r="BT26">
            <v>1782795777.29</v>
          </cell>
          <cell r="BU26">
            <v>82141562.280000001</v>
          </cell>
          <cell r="BV26">
            <v>-1864937339.54</v>
          </cell>
          <cell r="CA26">
            <v>-1782795777.26</v>
          </cell>
          <cell r="CB26">
            <v>0.03</v>
          </cell>
        </row>
        <row r="27">
          <cell r="B27" t="str">
            <v>BA13000</v>
          </cell>
          <cell r="E27">
            <v>2556.46</v>
          </cell>
          <cell r="F27">
            <v>10000</v>
          </cell>
          <cell r="G27">
            <v>2500</v>
          </cell>
          <cell r="H27">
            <v>253612.92</v>
          </cell>
          <cell r="O27">
            <v>56.46</v>
          </cell>
          <cell r="AD27">
            <v>2557.9699999999998</v>
          </cell>
          <cell r="AJ27">
            <v>25000</v>
          </cell>
          <cell r="BT27">
            <v>296283.81</v>
          </cell>
          <cell r="BV27">
            <v>84528.39</v>
          </cell>
          <cell r="CA27">
            <v>84528.39</v>
          </cell>
          <cell r="CB27">
            <v>380812.2</v>
          </cell>
        </row>
        <row r="28">
          <cell r="B28" t="str">
            <v>BA13050</v>
          </cell>
          <cell r="D28">
            <v>150002786.08000001</v>
          </cell>
          <cell r="F28">
            <v>1009758.47</v>
          </cell>
          <cell r="H28">
            <v>527801632.98000002</v>
          </cell>
          <cell r="BT28">
            <v>678814177.52999997</v>
          </cell>
          <cell r="BZ28">
            <v>-678814176.64999998</v>
          </cell>
          <cell r="CA28">
            <v>-678814176.64999998</v>
          </cell>
          <cell r="CB28">
            <v>0.88</v>
          </cell>
        </row>
        <row r="29">
          <cell r="B29" t="str">
            <v>BA13100</v>
          </cell>
        </row>
        <row r="30">
          <cell r="B30" t="str">
            <v>BA13200</v>
          </cell>
          <cell r="AP30">
            <v>10920399.779999999</v>
          </cell>
          <cell r="BM30">
            <v>21073730.539999999</v>
          </cell>
          <cell r="BT30">
            <v>31994130.32</v>
          </cell>
          <cell r="BZ30">
            <v>-31994130.32</v>
          </cell>
          <cell r="CA30">
            <v>-31994130.32</v>
          </cell>
        </row>
        <row r="31">
          <cell r="B31" t="str">
            <v>BA13300</v>
          </cell>
          <cell r="AP31">
            <v>10920399.779999999</v>
          </cell>
          <cell r="BM31">
            <v>21073730.539999999</v>
          </cell>
          <cell r="BT31">
            <v>31994130.32</v>
          </cell>
          <cell r="BZ31">
            <v>-31994130.32</v>
          </cell>
          <cell r="CA31">
            <v>-31994130.32</v>
          </cell>
        </row>
        <row r="32">
          <cell r="B32" t="str">
            <v>BA13400</v>
          </cell>
        </row>
        <row r="33">
          <cell r="B33" t="str">
            <v>BA13500</v>
          </cell>
        </row>
        <row r="34">
          <cell r="B34" t="str">
            <v>BA13600</v>
          </cell>
          <cell r="H34">
            <v>186825.49</v>
          </cell>
          <cell r="AP34">
            <v>5950</v>
          </cell>
          <cell r="BT34">
            <v>192775.49</v>
          </cell>
          <cell r="CB34">
            <v>192775.49</v>
          </cell>
        </row>
        <row r="35">
          <cell r="B35" t="str">
            <v>BA13650</v>
          </cell>
          <cell r="D35">
            <v>1137103.96</v>
          </cell>
          <cell r="F35">
            <v>135190.94</v>
          </cell>
          <cell r="H35">
            <v>800833.3</v>
          </cell>
          <cell r="AD35">
            <v>600</v>
          </cell>
          <cell r="AN35">
            <v>1263</v>
          </cell>
          <cell r="AP35">
            <v>90000</v>
          </cell>
          <cell r="AU35">
            <v>4687.5</v>
          </cell>
          <cell r="BB35">
            <v>74000</v>
          </cell>
          <cell r="BD35">
            <v>107776.47</v>
          </cell>
          <cell r="BK35">
            <v>9488</v>
          </cell>
          <cell r="BN35">
            <v>231454.55</v>
          </cell>
          <cell r="BT35">
            <v>2592397.7200000002</v>
          </cell>
          <cell r="BZ35">
            <v>210274.8</v>
          </cell>
          <cell r="CA35">
            <v>210274.8</v>
          </cell>
          <cell r="CB35">
            <v>2802672.52</v>
          </cell>
        </row>
        <row r="36">
          <cell r="B36" t="str">
            <v>BA13700</v>
          </cell>
          <cell r="H36">
            <v>3512292.25</v>
          </cell>
          <cell r="K36">
            <v>49686.42</v>
          </cell>
          <cell r="AD36">
            <v>525</v>
          </cell>
          <cell r="BT36">
            <v>3562503.67</v>
          </cell>
          <cell r="CB36">
            <v>3562503.67</v>
          </cell>
        </row>
        <row r="37">
          <cell r="B37" t="str">
            <v>BA13800</v>
          </cell>
          <cell r="H37">
            <v>3932374.81</v>
          </cell>
          <cell r="BT37">
            <v>3932374.81</v>
          </cell>
          <cell r="CB37">
            <v>3932374.81</v>
          </cell>
        </row>
        <row r="38">
          <cell r="B38" t="str">
            <v>BA13900</v>
          </cell>
          <cell r="D38">
            <v>926797.17</v>
          </cell>
          <cell r="Y38">
            <v>57583.13</v>
          </cell>
          <cell r="AJ38">
            <v>104158</v>
          </cell>
          <cell r="BC38">
            <v>1472884.98</v>
          </cell>
          <cell r="BO38">
            <v>884431.96</v>
          </cell>
          <cell r="BQ38">
            <v>-794635.58</v>
          </cell>
          <cell r="BR38">
            <v>-1472884.98</v>
          </cell>
          <cell r="BS38">
            <v>-806808</v>
          </cell>
          <cell r="BT38">
            <v>371526.68</v>
          </cell>
          <cell r="BU38">
            <v>1504301.61</v>
          </cell>
          <cell r="CA38">
            <v>1504301.61</v>
          </cell>
          <cell r="CB38">
            <v>1875828.29</v>
          </cell>
        </row>
        <row r="39">
          <cell r="B39" t="str">
            <v>BA14000</v>
          </cell>
          <cell r="D39">
            <v>32906090.449999999</v>
          </cell>
          <cell r="E39">
            <v>6489398.3399999999</v>
          </cell>
          <cell r="F39">
            <v>53331958.259999998</v>
          </cell>
          <cell r="G39">
            <v>2046609.96</v>
          </cell>
          <cell r="H39">
            <v>146147450.37</v>
          </cell>
          <cell r="I39">
            <v>2617376.35</v>
          </cell>
          <cell r="J39">
            <v>1178879.92</v>
          </cell>
          <cell r="K39">
            <v>-81795571.140000001</v>
          </cell>
          <cell r="L39">
            <v>5526278.5899999999</v>
          </cell>
          <cell r="M39">
            <v>458718.74</v>
          </cell>
          <cell r="N39">
            <v>-15858821.91</v>
          </cell>
          <cell r="O39">
            <v>167042511.71000001</v>
          </cell>
          <cell r="P39">
            <v>-1754189.38</v>
          </cell>
          <cell r="Q39">
            <v>243227.97</v>
          </cell>
          <cell r="R39">
            <v>13458139.210000001</v>
          </cell>
          <cell r="S39">
            <v>79.180000000000007</v>
          </cell>
          <cell r="T39">
            <v>1793577.42</v>
          </cell>
          <cell r="U39">
            <v>20569895.890000001</v>
          </cell>
          <cell r="V39">
            <v>845766.63</v>
          </cell>
          <cell r="W39">
            <v>921.72</v>
          </cell>
          <cell r="X39">
            <v>280167.2</v>
          </cell>
          <cell r="Y39">
            <v>628094.07999999996</v>
          </cell>
          <cell r="Z39">
            <v>1569234.55</v>
          </cell>
          <cell r="AA39">
            <v>983979.15</v>
          </cell>
          <cell r="AB39">
            <v>19323705.219999999</v>
          </cell>
          <cell r="AC39">
            <v>3389213.68</v>
          </cell>
          <cell r="AD39">
            <v>8959742.4499999993</v>
          </cell>
          <cell r="AE39">
            <v>140.71</v>
          </cell>
          <cell r="AF39">
            <v>363179.72</v>
          </cell>
          <cell r="AG39">
            <v>283926.48</v>
          </cell>
          <cell r="AH39">
            <v>1264744.8</v>
          </cell>
          <cell r="AI39">
            <v>19333.689999999999</v>
          </cell>
          <cell r="AJ39">
            <v>6933052.1200000001</v>
          </cell>
          <cell r="AK39">
            <v>1546853.32</v>
          </cell>
          <cell r="AL39">
            <v>461177.86</v>
          </cell>
          <cell r="AM39">
            <v>1407151.05</v>
          </cell>
          <cell r="AN39">
            <v>145502.73000000001</v>
          </cell>
          <cell r="AO39">
            <v>2484401.38</v>
          </cell>
          <cell r="AP39">
            <v>130782159.19</v>
          </cell>
          <cell r="AQ39">
            <v>2609096.7200000002</v>
          </cell>
          <cell r="AR39">
            <v>1640490.45</v>
          </cell>
          <cell r="AS39">
            <v>104844.85</v>
          </cell>
          <cell r="AT39">
            <v>3820388.64</v>
          </cell>
          <cell r="AU39">
            <v>1478160.6</v>
          </cell>
          <cell r="AV39">
            <v>1272701.56</v>
          </cell>
          <cell r="AW39">
            <v>241524.94</v>
          </cell>
          <cell r="AX39">
            <v>2149576.42</v>
          </cell>
          <cell r="AY39">
            <v>4013147.72</v>
          </cell>
          <cell r="AZ39">
            <v>26861.3</v>
          </cell>
          <cell r="BA39">
            <v>37320156.079999998</v>
          </cell>
          <cell r="BB39">
            <v>483229.25</v>
          </cell>
          <cell r="BC39">
            <v>1384925.91</v>
          </cell>
          <cell r="BD39">
            <v>31678039.710000001</v>
          </cell>
          <cell r="BE39">
            <v>2405920.77</v>
          </cell>
          <cell r="BF39">
            <v>81227</v>
          </cell>
          <cell r="BG39">
            <v>344309.3</v>
          </cell>
          <cell r="BH39">
            <v>783210.21</v>
          </cell>
          <cell r="BI39">
            <v>18845634.02</v>
          </cell>
          <cell r="BJ39">
            <v>1616809.49</v>
          </cell>
          <cell r="BK39">
            <v>3906735.09</v>
          </cell>
          <cell r="BL39">
            <v>1548391.36</v>
          </cell>
          <cell r="BM39">
            <v>9442144.4600000009</v>
          </cell>
          <cell r="BN39">
            <v>13599714.01</v>
          </cell>
          <cell r="BO39">
            <v>-10453561.51</v>
          </cell>
          <cell r="BP39">
            <v>1969637.46</v>
          </cell>
          <cell r="BQ39">
            <v>-425222.08</v>
          </cell>
          <cell r="BR39">
            <v>-159443137.44</v>
          </cell>
          <cell r="BS39">
            <v>-309000</v>
          </cell>
          <cell r="BT39">
            <v>508210013.94999999</v>
          </cell>
          <cell r="BU39">
            <v>-136542.14000000001</v>
          </cell>
          <cell r="BV39">
            <v>-2270478.5</v>
          </cell>
          <cell r="BY39">
            <v>-4903.78</v>
          </cell>
          <cell r="BZ39">
            <v>-392918866.57999998</v>
          </cell>
          <cell r="CA39">
            <v>-395330791</v>
          </cell>
          <cell r="CB39">
            <v>112879222.95</v>
          </cell>
        </row>
        <row r="40">
          <cell r="B40" t="str">
            <v>BA14100</v>
          </cell>
          <cell r="F40">
            <v>4369418.34</v>
          </cell>
          <cell r="H40">
            <v>1423151.62</v>
          </cell>
          <cell r="K40">
            <v>848830.16</v>
          </cell>
          <cell r="M40">
            <v>9065</v>
          </cell>
          <cell r="N40">
            <v>50427.86</v>
          </cell>
          <cell r="V40">
            <v>59672.13</v>
          </cell>
          <cell r="Y40">
            <v>3308</v>
          </cell>
          <cell r="AA40">
            <v>14609.75</v>
          </cell>
          <cell r="AB40">
            <v>34492.36</v>
          </cell>
          <cell r="AJ40">
            <v>16369.7</v>
          </cell>
          <cell r="AK40">
            <v>9722</v>
          </cell>
          <cell r="AN40">
            <v>21863</v>
          </cell>
          <cell r="AO40">
            <v>645265.16</v>
          </cell>
          <cell r="AP40">
            <v>52188.77</v>
          </cell>
          <cell r="AQ40">
            <v>4042.91</v>
          </cell>
          <cell r="AR40">
            <v>55634.92</v>
          </cell>
          <cell r="AS40">
            <v>38038.879999999997</v>
          </cell>
          <cell r="AT40">
            <v>87.82</v>
          </cell>
          <cell r="AU40">
            <v>79145</v>
          </cell>
          <cell r="AV40">
            <v>4093.34</v>
          </cell>
          <cell r="AW40">
            <v>9557.75</v>
          </cell>
          <cell r="AY40">
            <v>6744.89</v>
          </cell>
          <cell r="BB40">
            <v>138201.01999999999</v>
          </cell>
          <cell r="BD40">
            <v>86474.91</v>
          </cell>
          <cell r="BH40">
            <v>85785</v>
          </cell>
          <cell r="BI40">
            <v>985145.48</v>
          </cell>
          <cell r="BK40">
            <v>3191.38</v>
          </cell>
          <cell r="BN40">
            <v>173865.93</v>
          </cell>
          <cell r="BO40">
            <v>-1029000</v>
          </cell>
          <cell r="BQ40">
            <v>-945722.08</v>
          </cell>
          <cell r="BR40">
            <v>-316857.31</v>
          </cell>
          <cell r="BS40">
            <v>-409000</v>
          </cell>
          <cell r="BT40">
            <v>6527813.6900000004</v>
          </cell>
          <cell r="BU40">
            <v>-136324.28</v>
          </cell>
          <cell r="BY40">
            <v>-4903.78</v>
          </cell>
          <cell r="CA40">
            <v>-141228.06</v>
          </cell>
          <cell r="CB40">
            <v>6386585.6299999999</v>
          </cell>
        </row>
        <row r="41">
          <cell r="B41" t="str">
            <v>BA14200</v>
          </cell>
          <cell r="F41">
            <v>4361710.29</v>
          </cell>
          <cell r="H41">
            <v>1423151.62</v>
          </cell>
          <cell r="K41">
            <v>58162.42</v>
          </cell>
          <cell r="M41">
            <v>9065</v>
          </cell>
          <cell r="N41">
            <v>50427.86</v>
          </cell>
          <cell r="V41">
            <v>59672.13</v>
          </cell>
          <cell r="AA41">
            <v>14609.75</v>
          </cell>
          <cell r="AB41">
            <v>34492.36</v>
          </cell>
          <cell r="AK41">
            <v>9722</v>
          </cell>
          <cell r="AN41">
            <v>21863</v>
          </cell>
          <cell r="AO41">
            <v>398974.91</v>
          </cell>
          <cell r="AP41">
            <v>37188.769999999997</v>
          </cell>
          <cell r="AQ41">
            <v>4042.91</v>
          </cell>
          <cell r="AR41">
            <v>55634.92</v>
          </cell>
          <cell r="AS41">
            <v>38038.879999999997</v>
          </cell>
          <cell r="AT41">
            <v>87.82</v>
          </cell>
          <cell r="AU41">
            <v>79145</v>
          </cell>
          <cell r="AV41">
            <v>4093.34</v>
          </cell>
          <cell r="AW41">
            <v>9557.75</v>
          </cell>
          <cell r="AY41">
            <v>6744.89</v>
          </cell>
          <cell r="BB41">
            <v>138201.01999999999</v>
          </cell>
          <cell r="BD41">
            <v>86474.91</v>
          </cell>
          <cell r="BH41">
            <v>85785</v>
          </cell>
          <cell r="BI41">
            <v>961577.59</v>
          </cell>
          <cell r="BK41">
            <v>3191.38</v>
          </cell>
          <cell r="BN41">
            <v>173865.93</v>
          </cell>
          <cell r="BO41">
            <v>-1029000</v>
          </cell>
          <cell r="BQ41">
            <v>-945722.08</v>
          </cell>
          <cell r="BR41">
            <v>-316857.31</v>
          </cell>
          <cell r="BS41">
            <v>-409000</v>
          </cell>
          <cell r="BT41">
            <v>5424902.0599999996</v>
          </cell>
          <cell r="BU41">
            <v>-136324.28</v>
          </cell>
          <cell r="CA41">
            <v>-136324.28</v>
          </cell>
          <cell r="CB41">
            <v>5288577.78</v>
          </cell>
        </row>
        <row r="42">
          <cell r="B42" t="str">
            <v>BA14300</v>
          </cell>
          <cell r="F42">
            <v>7708.05</v>
          </cell>
          <cell r="K42">
            <v>790667.74</v>
          </cell>
          <cell r="Y42">
            <v>3308</v>
          </cell>
          <cell r="AJ42">
            <v>16369.7</v>
          </cell>
          <cell r="AO42">
            <v>246290.25</v>
          </cell>
          <cell r="AP42">
            <v>15000</v>
          </cell>
          <cell r="BI42">
            <v>23567.89</v>
          </cell>
          <cell r="BT42">
            <v>1102911.6299999999</v>
          </cell>
          <cell r="BY42">
            <v>-4903.78</v>
          </cell>
          <cell r="CA42">
            <v>-4903.78</v>
          </cell>
          <cell r="CB42">
            <v>1098007.8500000001</v>
          </cell>
        </row>
        <row r="43">
          <cell r="B43" t="str">
            <v>BA14400</v>
          </cell>
          <cell r="E43">
            <v>127132.52</v>
          </cell>
          <cell r="F43">
            <v>3494982.2</v>
          </cell>
          <cell r="G43">
            <v>36920.33</v>
          </cell>
          <cell r="H43">
            <v>1261265.33</v>
          </cell>
          <cell r="K43">
            <v>2766846.42</v>
          </cell>
          <cell r="L43">
            <v>3322031.16</v>
          </cell>
          <cell r="M43">
            <v>275630.02</v>
          </cell>
          <cell r="N43">
            <v>6137871.2800000003</v>
          </cell>
          <cell r="O43">
            <v>334048.57</v>
          </cell>
          <cell r="P43">
            <v>810662.05</v>
          </cell>
          <cell r="Q43">
            <v>53954.76</v>
          </cell>
          <cell r="R43">
            <v>3456348.44</v>
          </cell>
          <cell r="T43">
            <v>330340.37</v>
          </cell>
          <cell r="V43">
            <v>207345.38</v>
          </cell>
          <cell r="X43">
            <v>46752.7</v>
          </cell>
          <cell r="Y43">
            <v>26559.79</v>
          </cell>
          <cell r="Z43">
            <v>161795.39000000001</v>
          </cell>
          <cell r="AA43">
            <v>6391.79</v>
          </cell>
          <cell r="AB43">
            <v>1990467.41</v>
          </cell>
          <cell r="AC43">
            <v>783572.65</v>
          </cell>
          <cell r="AD43">
            <v>1059023.3600000001</v>
          </cell>
          <cell r="AH43">
            <v>364576.38</v>
          </cell>
          <cell r="AJ43">
            <v>795307.99</v>
          </cell>
          <cell r="AK43">
            <v>128239.09</v>
          </cell>
          <cell r="AN43">
            <v>15812.38</v>
          </cell>
          <cell r="AO43">
            <v>181754.57</v>
          </cell>
          <cell r="AP43">
            <v>1176808.23</v>
          </cell>
          <cell r="AR43">
            <v>228162.83</v>
          </cell>
          <cell r="AS43">
            <v>46324.08</v>
          </cell>
          <cell r="AT43">
            <v>1335.66</v>
          </cell>
          <cell r="AU43">
            <v>522792.18</v>
          </cell>
          <cell r="AV43">
            <v>131428.25</v>
          </cell>
          <cell r="AW43">
            <v>71361.320000000007</v>
          </cell>
          <cell r="AX43">
            <v>1230.46</v>
          </cell>
          <cell r="AY43">
            <v>111982.25</v>
          </cell>
          <cell r="BB43">
            <v>292899.33</v>
          </cell>
          <cell r="BD43">
            <v>3398526.53</v>
          </cell>
          <cell r="BE43">
            <v>472619.38</v>
          </cell>
          <cell r="BG43">
            <v>2754.97</v>
          </cell>
          <cell r="BH43">
            <v>1987.71</v>
          </cell>
          <cell r="BI43">
            <v>1249691.6299999999</v>
          </cell>
          <cell r="BJ43">
            <v>113411.95</v>
          </cell>
          <cell r="BK43">
            <v>64037.1</v>
          </cell>
          <cell r="BN43">
            <v>4979818.6100000003</v>
          </cell>
          <cell r="BO43">
            <v>5303312.95</v>
          </cell>
          <cell r="BQ43">
            <v>150000</v>
          </cell>
          <cell r="BR43">
            <v>-386.92</v>
          </cell>
          <cell r="BS43">
            <v>100000</v>
          </cell>
          <cell r="BT43">
            <v>46595730.829999998</v>
          </cell>
          <cell r="BV43">
            <v>-2733748.73</v>
          </cell>
          <cell r="BZ43">
            <v>-497408.85</v>
          </cell>
          <cell r="CA43">
            <v>-3231157.58</v>
          </cell>
          <cell r="CB43">
            <v>43364573.25</v>
          </cell>
        </row>
        <row r="44">
          <cell r="B44" t="str">
            <v>BA14500</v>
          </cell>
          <cell r="D44">
            <v>30666996.539999999</v>
          </cell>
          <cell r="E44">
            <v>5875065.0700000003</v>
          </cell>
          <cell r="F44">
            <v>38728653.219999999</v>
          </cell>
          <cell r="G44">
            <v>1969863.19</v>
          </cell>
          <cell r="H44">
            <v>126070289.63</v>
          </cell>
          <cell r="I44">
            <v>1804857.97</v>
          </cell>
          <cell r="J44">
            <v>1002357.5</v>
          </cell>
          <cell r="K44">
            <v>-86059469.560000002</v>
          </cell>
          <cell r="L44">
            <v>1189707.06</v>
          </cell>
          <cell r="M44">
            <v>141572.10999999999</v>
          </cell>
          <cell r="N44">
            <v>-22571016</v>
          </cell>
          <cell r="O44">
            <v>162768344.66999999</v>
          </cell>
          <cell r="P44">
            <v>-2599102.0299999998</v>
          </cell>
          <cell r="Q44">
            <v>177338.39</v>
          </cell>
          <cell r="R44">
            <v>8543657.0899999999</v>
          </cell>
          <cell r="S44">
            <v>79.180000000000007</v>
          </cell>
          <cell r="T44">
            <v>1305292.24</v>
          </cell>
          <cell r="U44">
            <v>20568338.43</v>
          </cell>
          <cell r="V44">
            <v>452066.64</v>
          </cell>
          <cell r="Y44">
            <v>24133.98</v>
          </cell>
          <cell r="Z44">
            <v>57200.62</v>
          </cell>
          <cell r="AB44">
            <v>16172446.4</v>
          </cell>
          <cell r="AC44">
            <v>2317132.5099999998</v>
          </cell>
          <cell r="AD44">
            <v>7388601.7000000002</v>
          </cell>
          <cell r="AE44">
            <v>140.71</v>
          </cell>
          <cell r="AF44">
            <v>361963.92</v>
          </cell>
          <cell r="AG44">
            <v>387.37</v>
          </cell>
          <cell r="AH44">
            <v>65894.3</v>
          </cell>
          <cell r="AJ44">
            <v>620001.56000000006</v>
          </cell>
          <cell r="AK44">
            <v>1385385.93</v>
          </cell>
          <cell r="AL44">
            <v>442094.86</v>
          </cell>
          <cell r="AO44">
            <v>1294307.3</v>
          </cell>
          <cell r="AP44">
            <v>21570081.350000001</v>
          </cell>
          <cell r="AQ44">
            <v>2605053.81</v>
          </cell>
          <cell r="AR44">
            <v>26444.39</v>
          </cell>
          <cell r="AT44">
            <v>3817507.16</v>
          </cell>
          <cell r="AU44">
            <v>4920.16</v>
          </cell>
          <cell r="AV44">
            <v>7573.82</v>
          </cell>
          <cell r="AX44">
            <v>2145543.79</v>
          </cell>
          <cell r="AY44">
            <v>29352.240000000002</v>
          </cell>
          <cell r="AZ44">
            <v>2781.54</v>
          </cell>
          <cell r="BA44">
            <v>37039529.200000003</v>
          </cell>
          <cell r="BB44">
            <v>9257.1</v>
          </cell>
          <cell r="BC44">
            <v>100749.26</v>
          </cell>
          <cell r="BD44">
            <v>21072943.120000001</v>
          </cell>
          <cell r="BE44">
            <v>165077.1</v>
          </cell>
          <cell r="BF44">
            <v>1216.8800000000001</v>
          </cell>
          <cell r="BH44">
            <v>633392.14</v>
          </cell>
          <cell r="BI44">
            <v>14553943.039999999</v>
          </cell>
          <cell r="BJ44">
            <v>1236974.3700000001</v>
          </cell>
          <cell r="BK44">
            <v>2939762.78</v>
          </cell>
          <cell r="BL44">
            <v>1001821.91</v>
          </cell>
          <cell r="BM44">
            <v>7618363.6900000004</v>
          </cell>
          <cell r="BN44">
            <v>1094891.98</v>
          </cell>
          <cell r="BO44">
            <v>-2110991.4900000002</v>
          </cell>
          <cell r="BP44">
            <v>1069637.46</v>
          </cell>
          <cell r="BR44">
            <v>-44878572.960000001</v>
          </cell>
          <cell r="BT44">
            <v>391921836.33999997</v>
          </cell>
          <cell r="BU44">
            <v>-217.86</v>
          </cell>
          <cell r="BV44">
            <v>245237.36</v>
          </cell>
          <cell r="BZ44">
            <v>-391967090.61000001</v>
          </cell>
          <cell r="CA44">
            <v>-391722071.11000001</v>
          </cell>
          <cell r="CB44">
            <v>199765.23</v>
          </cell>
        </row>
        <row r="45">
          <cell r="B45" t="str">
            <v>BA14600</v>
          </cell>
          <cell r="D45">
            <v>30666996.539999999</v>
          </cell>
          <cell r="E45">
            <v>5875065.0700000003</v>
          </cell>
          <cell r="F45">
            <v>38728653.219999999</v>
          </cell>
          <cell r="G45">
            <v>1969863.19</v>
          </cell>
          <cell r="H45">
            <v>126321429.83</v>
          </cell>
          <cell r="I45">
            <v>1804857.97</v>
          </cell>
          <cell r="J45">
            <v>1002357.5</v>
          </cell>
          <cell r="K45">
            <v>-86464134.260000005</v>
          </cell>
          <cell r="L45">
            <v>987482.11</v>
          </cell>
          <cell r="M45">
            <v>119071.35</v>
          </cell>
          <cell r="N45">
            <v>-23233630.5</v>
          </cell>
          <cell r="O45">
            <v>162768344.66999999</v>
          </cell>
          <cell r="P45">
            <v>-2814869.26</v>
          </cell>
          <cell r="Q45">
            <v>176081.75</v>
          </cell>
          <cell r="R45">
            <v>8090936.1299999999</v>
          </cell>
          <cell r="S45">
            <v>79.180000000000007</v>
          </cell>
          <cell r="T45">
            <v>1250051.3400000001</v>
          </cell>
          <cell r="U45">
            <v>20568338.43</v>
          </cell>
          <cell r="V45">
            <v>430699.61</v>
          </cell>
          <cell r="Y45">
            <v>24133.98</v>
          </cell>
          <cell r="Z45">
            <v>57200.62</v>
          </cell>
          <cell r="AB45">
            <v>15956707.060000001</v>
          </cell>
          <cell r="AC45">
            <v>2220460.34</v>
          </cell>
          <cell r="AD45">
            <v>7211334.4400000004</v>
          </cell>
          <cell r="AE45">
            <v>140.71</v>
          </cell>
          <cell r="AF45">
            <v>361963.92</v>
          </cell>
          <cell r="AG45">
            <v>387.37</v>
          </cell>
          <cell r="AH45">
            <v>39732.58</v>
          </cell>
          <cell r="AJ45">
            <v>610465.11</v>
          </cell>
          <cell r="AK45">
            <v>1358650.89</v>
          </cell>
          <cell r="AL45">
            <v>442094.86</v>
          </cell>
          <cell r="AO45">
            <v>1294307.3</v>
          </cell>
          <cell r="AP45">
            <v>21570081.350000001</v>
          </cell>
          <cell r="AQ45">
            <v>2605053.81</v>
          </cell>
          <cell r="AR45">
            <v>26444.39</v>
          </cell>
          <cell r="AT45">
            <v>3817507.16</v>
          </cell>
          <cell r="AU45">
            <v>4920.16</v>
          </cell>
          <cell r="AV45">
            <v>7573.82</v>
          </cell>
          <cell r="AX45">
            <v>2145543.79</v>
          </cell>
          <cell r="AY45">
            <v>29352.240000000002</v>
          </cell>
          <cell r="AZ45">
            <v>2781.54</v>
          </cell>
          <cell r="BA45">
            <v>37039529.200000003</v>
          </cell>
          <cell r="BB45">
            <v>9257.1</v>
          </cell>
          <cell r="BC45">
            <v>100749.26</v>
          </cell>
          <cell r="BD45">
            <v>21072943.120000001</v>
          </cell>
          <cell r="BE45">
            <v>165077.1</v>
          </cell>
          <cell r="BF45">
            <v>1216.8800000000001</v>
          </cell>
          <cell r="BH45">
            <v>633392.14</v>
          </cell>
          <cell r="BI45">
            <v>14553943.039999999</v>
          </cell>
          <cell r="BJ45">
            <v>1236974.3700000001</v>
          </cell>
          <cell r="BK45">
            <v>2939762.78</v>
          </cell>
          <cell r="BL45">
            <v>1001821.91</v>
          </cell>
          <cell r="BM45">
            <v>7618363.6900000004</v>
          </cell>
          <cell r="BN45">
            <v>1094891.98</v>
          </cell>
          <cell r="BO45">
            <v>28572.73</v>
          </cell>
          <cell r="BP45">
            <v>1069637.46</v>
          </cell>
          <cell r="BR45">
            <v>-44878572.960000001</v>
          </cell>
          <cell r="BT45">
            <v>391722071.11000001</v>
          </cell>
          <cell r="BU45">
            <v>-217.86</v>
          </cell>
          <cell r="BV45">
            <v>245237.36</v>
          </cell>
          <cell r="BZ45">
            <v>-391967090.61000001</v>
          </cell>
          <cell r="CA45">
            <v>-391722071.11000001</v>
          </cell>
        </row>
        <row r="46">
          <cell r="B46" t="str">
            <v>BA14700</v>
          </cell>
          <cell r="H46">
            <v>-251140.2</v>
          </cell>
          <cell r="K46">
            <v>404664.7</v>
          </cell>
          <cell r="L46">
            <v>202224.95</v>
          </cell>
          <cell r="M46">
            <v>22500.76</v>
          </cell>
          <cell r="N46">
            <v>662614.5</v>
          </cell>
          <cell r="P46">
            <v>215767.23</v>
          </cell>
          <cell r="Q46">
            <v>1256.6400000000001</v>
          </cell>
          <cell r="R46">
            <v>452720.96</v>
          </cell>
          <cell r="T46">
            <v>55240.9</v>
          </cell>
          <cell r="V46">
            <v>21367.03</v>
          </cell>
          <cell r="AB46">
            <v>215739.34</v>
          </cell>
          <cell r="AC46">
            <v>96672.17</v>
          </cell>
          <cell r="AD46">
            <v>177267.26</v>
          </cell>
          <cell r="AH46">
            <v>26161.72</v>
          </cell>
          <cell r="AJ46">
            <v>9536.4500000000007</v>
          </cell>
          <cell r="AK46">
            <v>26735.040000000001</v>
          </cell>
          <cell r="BO46">
            <v>-2139564.2200000002</v>
          </cell>
          <cell r="BT46">
            <v>199765.23</v>
          </cell>
          <cell r="CB46">
            <v>199765.23</v>
          </cell>
        </row>
        <row r="47">
          <cell r="B47" t="str">
            <v>BA14800</v>
          </cell>
        </row>
        <row r="48">
          <cell r="B48" t="str">
            <v>BA14900</v>
          </cell>
          <cell r="D48">
            <v>98580.04</v>
          </cell>
          <cell r="E48">
            <v>137441.19</v>
          </cell>
          <cell r="F48">
            <v>4804517.54</v>
          </cell>
          <cell r="G48">
            <v>39826.99</v>
          </cell>
          <cell r="H48">
            <v>4960437.6900000004</v>
          </cell>
          <cell r="I48">
            <v>188814.88</v>
          </cell>
          <cell r="J48">
            <v>176522.42</v>
          </cell>
          <cell r="K48">
            <v>581631.71</v>
          </cell>
          <cell r="L48">
            <v>707078.35</v>
          </cell>
          <cell r="M48">
            <v>25088.62</v>
          </cell>
          <cell r="N48">
            <v>462955.28</v>
          </cell>
          <cell r="O48">
            <v>2653535.06</v>
          </cell>
          <cell r="P48">
            <v>27906.89</v>
          </cell>
          <cell r="Q48">
            <v>11934.82</v>
          </cell>
          <cell r="R48">
            <v>1305979.97</v>
          </cell>
          <cell r="T48">
            <v>141589.6</v>
          </cell>
          <cell r="V48">
            <v>117065.57</v>
          </cell>
          <cell r="X48">
            <v>1516.18</v>
          </cell>
          <cell r="Y48">
            <v>7990.45</v>
          </cell>
          <cell r="Z48">
            <v>132805.81</v>
          </cell>
          <cell r="AA48">
            <v>13182.03</v>
          </cell>
          <cell r="AB48">
            <v>815147.65</v>
          </cell>
          <cell r="AC48">
            <v>279869.13</v>
          </cell>
          <cell r="AD48">
            <v>463205.51</v>
          </cell>
          <cell r="AG48">
            <v>2305.06</v>
          </cell>
          <cell r="AH48">
            <v>68710.559999999998</v>
          </cell>
          <cell r="AJ48">
            <v>135673.95000000001</v>
          </cell>
          <cell r="AK48">
            <v>18307.98</v>
          </cell>
          <cell r="AL48">
            <v>1140</v>
          </cell>
          <cell r="AM48">
            <v>8254.6200000000008</v>
          </cell>
          <cell r="AN48">
            <v>19591.93</v>
          </cell>
          <cell r="AO48">
            <v>21084.52</v>
          </cell>
          <cell r="AP48">
            <v>377152.84</v>
          </cell>
          <cell r="AR48">
            <v>10375.89</v>
          </cell>
          <cell r="AS48">
            <v>3060.98</v>
          </cell>
          <cell r="AU48">
            <v>4899.3599999999997</v>
          </cell>
          <cell r="AV48">
            <v>7088.58</v>
          </cell>
          <cell r="AW48">
            <v>4393.5600000000004</v>
          </cell>
          <cell r="AX48">
            <v>2802.17</v>
          </cell>
          <cell r="AY48">
            <v>5166.67</v>
          </cell>
          <cell r="AZ48">
            <v>47.48</v>
          </cell>
          <cell r="BB48">
            <v>23103.360000000001</v>
          </cell>
          <cell r="BC48">
            <v>4569.5</v>
          </cell>
          <cell r="BD48">
            <v>82499.91</v>
          </cell>
          <cell r="BE48">
            <v>59163.63</v>
          </cell>
          <cell r="BF48">
            <v>10.029999999999999</v>
          </cell>
          <cell r="BG48">
            <v>12202.45</v>
          </cell>
          <cell r="BI48">
            <v>88744.12</v>
          </cell>
          <cell r="BJ48">
            <v>56915.59</v>
          </cell>
          <cell r="BK48">
            <v>126737.28</v>
          </cell>
          <cell r="BL48">
            <v>31063.38</v>
          </cell>
          <cell r="BM48">
            <v>1189.46</v>
          </cell>
          <cell r="BN48">
            <v>2027085.7</v>
          </cell>
          <cell r="BO48">
            <v>-12657245.01</v>
          </cell>
          <cell r="BP48">
            <v>900000</v>
          </cell>
          <cell r="BQ48">
            <v>370500</v>
          </cell>
          <cell r="BR48">
            <v>-752956.94</v>
          </cell>
          <cell r="BT48">
            <v>9218261.9900000002</v>
          </cell>
          <cell r="BV48">
            <v>218032.87</v>
          </cell>
          <cell r="CA48">
            <v>218032.87</v>
          </cell>
          <cell r="CB48">
            <v>9436294.8599999994</v>
          </cell>
        </row>
        <row r="49">
          <cell r="B49" t="str">
            <v>BA14910</v>
          </cell>
          <cell r="H49">
            <v>3859415.14</v>
          </cell>
          <cell r="K49">
            <v>18854.41</v>
          </cell>
          <cell r="L49">
            <v>3619.43</v>
          </cell>
          <cell r="N49">
            <v>47771.08</v>
          </cell>
          <cell r="O49">
            <v>1273890.31</v>
          </cell>
          <cell r="P49">
            <v>3307.03</v>
          </cell>
          <cell r="R49">
            <v>21201.91</v>
          </cell>
          <cell r="T49">
            <v>3924.1</v>
          </cell>
          <cell r="Z49">
            <v>1605.28</v>
          </cell>
          <cell r="AA49">
            <v>170.3</v>
          </cell>
          <cell r="AB49">
            <v>7024.4</v>
          </cell>
          <cell r="AC49">
            <v>7545.99</v>
          </cell>
          <cell r="AD49">
            <v>12897.68</v>
          </cell>
          <cell r="AG49">
            <v>467.99</v>
          </cell>
          <cell r="AH49">
            <v>1786.28</v>
          </cell>
          <cell r="AJ49">
            <v>1451.19</v>
          </cell>
          <cell r="AK49">
            <v>1859.26</v>
          </cell>
          <cell r="AO49">
            <v>108699.45</v>
          </cell>
          <cell r="AP49">
            <v>106148689.59999999</v>
          </cell>
          <cell r="AR49">
            <v>1264077.1000000001</v>
          </cell>
          <cell r="AS49">
            <v>500</v>
          </cell>
          <cell r="AU49">
            <v>838867.22</v>
          </cell>
          <cell r="AV49">
            <v>1081909.19</v>
          </cell>
          <cell r="AW49">
            <v>1150</v>
          </cell>
          <cell r="AY49">
            <v>3851584.86</v>
          </cell>
          <cell r="AZ49">
            <v>24032.28</v>
          </cell>
          <cell r="BD49">
            <v>39559.21</v>
          </cell>
          <cell r="BE49">
            <v>1629</v>
          </cell>
          <cell r="BI49">
            <v>210</v>
          </cell>
          <cell r="BR49">
            <v>-113132229.55</v>
          </cell>
          <cell r="BT49">
            <v>5495470.1399999997</v>
          </cell>
          <cell r="BZ49">
            <v>-210274.8</v>
          </cell>
          <cell r="CA49">
            <v>-210274.8</v>
          </cell>
          <cell r="CB49">
            <v>5285195.34</v>
          </cell>
        </row>
        <row r="50">
          <cell r="B50" t="str">
            <v>BA15000</v>
          </cell>
          <cell r="D50">
            <v>318081.39</v>
          </cell>
          <cell r="E50">
            <v>9350.43</v>
          </cell>
          <cell r="F50">
            <v>734449.43</v>
          </cell>
          <cell r="H50">
            <v>4035033.1</v>
          </cell>
          <cell r="I50">
            <v>623703.5</v>
          </cell>
          <cell r="K50">
            <v>47735.72</v>
          </cell>
          <cell r="L50">
            <v>280600.15000000002</v>
          </cell>
          <cell r="M50">
            <v>7362.99</v>
          </cell>
          <cell r="N50">
            <v>13168.59</v>
          </cell>
          <cell r="P50">
            <v>3036.68</v>
          </cell>
          <cell r="R50">
            <v>130951.8</v>
          </cell>
          <cell r="T50">
            <v>12431.11</v>
          </cell>
          <cell r="V50">
            <v>2364.84</v>
          </cell>
          <cell r="Y50">
            <v>8814.36</v>
          </cell>
          <cell r="AA50">
            <v>5268.65</v>
          </cell>
          <cell r="AD50">
            <v>36014.199999999997</v>
          </cell>
          <cell r="AG50">
            <v>208</v>
          </cell>
          <cell r="AH50">
            <v>66217.66</v>
          </cell>
          <cell r="AJ50">
            <v>241201.95</v>
          </cell>
          <cell r="AM50">
            <v>52338.89</v>
          </cell>
          <cell r="AN50">
            <v>10411.68</v>
          </cell>
          <cell r="AO50">
            <v>144117.71</v>
          </cell>
          <cell r="AP50">
            <v>198700.79</v>
          </cell>
          <cell r="AR50">
            <v>1660.36</v>
          </cell>
          <cell r="AS50">
            <v>1606.82</v>
          </cell>
          <cell r="AT50">
            <v>1458</v>
          </cell>
          <cell r="AU50">
            <v>270</v>
          </cell>
          <cell r="AV50">
            <v>3184.92</v>
          </cell>
          <cell r="AW50">
            <v>197.2</v>
          </cell>
          <cell r="AY50">
            <v>6288.85</v>
          </cell>
          <cell r="BB50">
            <v>12288.33</v>
          </cell>
          <cell r="BD50">
            <v>78601.7</v>
          </cell>
          <cell r="BE50">
            <v>25895.14</v>
          </cell>
          <cell r="BG50">
            <v>72200.47</v>
          </cell>
          <cell r="BH50">
            <v>116.6</v>
          </cell>
          <cell r="BI50">
            <v>179009.11</v>
          </cell>
          <cell r="BJ50">
            <v>2567.25</v>
          </cell>
          <cell r="BK50">
            <v>568336.51</v>
          </cell>
          <cell r="BN50">
            <v>1028308.34</v>
          </cell>
          <cell r="BO50">
            <v>40362.04</v>
          </cell>
          <cell r="BR50">
            <v>-362133.76000000001</v>
          </cell>
          <cell r="BT50">
            <v>8641781.5</v>
          </cell>
          <cell r="BZ50">
            <v>-244092.32</v>
          </cell>
          <cell r="CA50">
            <v>-244092.32</v>
          </cell>
          <cell r="CB50">
            <v>8397689.1799999997</v>
          </cell>
        </row>
        <row r="51">
          <cell r="B51" t="str">
            <v>BA15100</v>
          </cell>
        </row>
        <row r="52">
          <cell r="B52" t="str">
            <v>BA15200</v>
          </cell>
        </row>
        <row r="53">
          <cell r="B53" t="str">
            <v>BA15300</v>
          </cell>
          <cell r="D53">
            <v>8142.53</v>
          </cell>
          <cell r="F53">
            <v>6292.43</v>
          </cell>
          <cell r="H53">
            <v>1194361.3999999999</v>
          </cell>
          <cell r="L53">
            <v>23242.44</v>
          </cell>
          <cell r="O53">
            <v>12693.1</v>
          </cell>
          <cell r="U53">
            <v>1557.46</v>
          </cell>
          <cell r="V53">
            <v>7252.07</v>
          </cell>
          <cell r="Z53">
            <v>7870</v>
          </cell>
          <cell r="AA53">
            <v>22942.799999999999</v>
          </cell>
          <cell r="AB53">
            <v>304127</v>
          </cell>
          <cell r="AC53">
            <v>1093.4000000000001</v>
          </cell>
          <cell r="AF53">
            <v>1215.8</v>
          </cell>
          <cell r="AG53">
            <v>10956</v>
          </cell>
          <cell r="AL53">
            <v>17943</v>
          </cell>
          <cell r="AO53">
            <v>23676.85</v>
          </cell>
          <cell r="BC53">
            <v>2450.4699999999998</v>
          </cell>
          <cell r="BD53">
            <v>24660</v>
          </cell>
          <cell r="BG53">
            <v>9710</v>
          </cell>
          <cell r="BH53">
            <v>3838</v>
          </cell>
          <cell r="BI53">
            <v>13996</v>
          </cell>
          <cell r="BJ53">
            <v>8034</v>
          </cell>
          <cell r="BK53">
            <v>15861</v>
          </cell>
          <cell r="BL53">
            <v>94839.03</v>
          </cell>
          <cell r="BM53">
            <v>1438351.42</v>
          </cell>
          <cell r="BT53">
            <v>3255106.2</v>
          </cell>
          <cell r="CB53">
            <v>3255106.2</v>
          </cell>
        </row>
        <row r="54">
          <cell r="B54" t="str">
            <v>BA15400</v>
          </cell>
          <cell r="D54">
            <v>1814289.95</v>
          </cell>
          <cell r="E54">
            <v>340409.13</v>
          </cell>
          <cell r="F54">
            <v>1193645.1000000001</v>
          </cell>
          <cell r="G54">
            <v>-0.55000000000000004</v>
          </cell>
          <cell r="H54">
            <v>3343496.46</v>
          </cell>
          <cell r="W54">
            <v>921.72</v>
          </cell>
          <cell r="X54">
            <v>231898.32</v>
          </cell>
          <cell r="Y54">
            <v>557287.5</v>
          </cell>
          <cell r="Z54">
            <v>1207957.45</v>
          </cell>
          <cell r="AA54">
            <v>921413.83</v>
          </cell>
          <cell r="AG54">
            <v>269602.06</v>
          </cell>
          <cell r="AH54">
            <v>697559.62</v>
          </cell>
          <cell r="AI54">
            <v>19333.689999999999</v>
          </cell>
          <cell r="AJ54">
            <v>5123045.78</v>
          </cell>
          <cell r="AK54">
            <v>3339.06</v>
          </cell>
          <cell r="AM54">
            <v>1346557.54</v>
          </cell>
          <cell r="AN54">
            <v>77823.740000000005</v>
          </cell>
          <cell r="AO54">
            <v>65495.82</v>
          </cell>
          <cell r="AP54">
            <v>1258537.6100000001</v>
          </cell>
          <cell r="AR54">
            <v>54134.96</v>
          </cell>
          <cell r="AS54">
            <v>15314.09</v>
          </cell>
          <cell r="AU54">
            <v>27266.68</v>
          </cell>
          <cell r="AV54">
            <v>37423.46</v>
          </cell>
          <cell r="AW54">
            <v>154865.10999999999</v>
          </cell>
          <cell r="AY54">
            <v>2027.96</v>
          </cell>
          <cell r="BA54">
            <v>280626.88</v>
          </cell>
          <cell r="BB54">
            <v>7480.11</v>
          </cell>
          <cell r="BC54">
            <v>1277156.68</v>
          </cell>
          <cell r="BD54">
            <v>6894774.3300000001</v>
          </cell>
          <cell r="BE54">
            <v>1681536.52</v>
          </cell>
          <cell r="BF54">
            <v>80000.09</v>
          </cell>
          <cell r="BG54">
            <v>247441.41</v>
          </cell>
          <cell r="BH54">
            <v>58090.76</v>
          </cell>
          <cell r="BI54">
            <v>1774894.64</v>
          </cell>
          <cell r="BJ54">
            <v>198906.33</v>
          </cell>
          <cell r="BK54">
            <v>188809.04</v>
          </cell>
          <cell r="BL54">
            <v>420667.04</v>
          </cell>
          <cell r="BM54">
            <v>384239.89</v>
          </cell>
          <cell r="BN54">
            <v>4295743.45</v>
          </cell>
          <cell r="BT54">
            <v>36554013.259999998</v>
          </cell>
          <cell r="CB54">
            <v>36554013.259999998</v>
          </cell>
        </row>
        <row r="55">
          <cell r="B55" t="str">
            <v>BA16000</v>
          </cell>
          <cell r="BO55">
            <v>115402.81</v>
          </cell>
          <cell r="BQ55">
            <v>53928.17</v>
          </cell>
          <cell r="BT55">
            <v>169330.98</v>
          </cell>
          <cell r="CB55">
            <v>169330.98</v>
          </cell>
        </row>
        <row r="56">
          <cell r="B56" t="str">
            <v>BA17000</v>
          </cell>
        </row>
        <row r="57">
          <cell r="B57" t="str">
            <v>BA18000</v>
          </cell>
        </row>
        <row r="58">
          <cell r="B58" t="str">
            <v>BA19000</v>
          </cell>
          <cell r="D58">
            <v>345285527.94999999</v>
          </cell>
          <cell r="E58">
            <v>16661602.24</v>
          </cell>
          <cell r="F58">
            <v>311989223.52999997</v>
          </cell>
          <cell r="G58">
            <v>3302402.06</v>
          </cell>
          <cell r="H58">
            <v>2030307757.1199999</v>
          </cell>
          <cell r="I58">
            <v>2692936.36</v>
          </cell>
          <cell r="J58">
            <v>1178879.92</v>
          </cell>
          <cell r="K58">
            <v>15487773.960000001</v>
          </cell>
          <cell r="L58">
            <v>22654614.870000001</v>
          </cell>
          <cell r="M58">
            <v>3427119.25</v>
          </cell>
          <cell r="N58">
            <v>30435264.739999998</v>
          </cell>
          <cell r="O58">
            <v>177161739.62</v>
          </cell>
          <cell r="P58">
            <v>3191967.67</v>
          </cell>
          <cell r="Q58">
            <v>329358.57</v>
          </cell>
          <cell r="R58">
            <v>24116957.579999998</v>
          </cell>
          <cell r="S58">
            <v>79.180000000000007</v>
          </cell>
          <cell r="T58">
            <v>10522432.470000001</v>
          </cell>
          <cell r="U58">
            <v>65185794.909999996</v>
          </cell>
          <cell r="V58">
            <v>6748075.4299999997</v>
          </cell>
          <cell r="W58">
            <v>921.72</v>
          </cell>
          <cell r="X58">
            <v>451819.07</v>
          </cell>
          <cell r="Y58">
            <v>712480.71</v>
          </cell>
          <cell r="Z58">
            <v>1953504.35</v>
          </cell>
          <cell r="AA58">
            <v>1186591</v>
          </cell>
          <cell r="AB58">
            <v>28212991.710000001</v>
          </cell>
          <cell r="AC58">
            <v>10207924.199999999</v>
          </cell>
          <cell r="AD58">
            <v>20240910.48</v>
          </cell>
          <cell r="AE58">
            <v>140.71</v>
          </cell>
          <cell r="AF58">
            <v>366209.04</v>
          </cell>
          <cell r="AG58">
            <v>330825.99</v>
          </cell>
          <cell r="AH58">
            <v>1403393.33</v>
          </cell>
          <cell r="AI58">
            <v>19333.689999999999</v>
          </cell>
          <cell r="AJ58">
            <v>36714387.289999999</v>
          </cell>
          <cell r="AK58">
            <v>3092712.32</v>
          </cell>
          <cell r="AL58">
            <v>461905.33</v>
          </cell>
          <cell r="AM58">
            <v>3454707</v>
          </cell>
          <cell r="AN58">
            <v>1417655.71</v>
          </cell>
          <cell r="AO58">
            <v>5944678.21</v>
          </cell>
          <cell r="AP58">
            <v>289073466.98000002</v>
          </cell>
          <cell r="AQ58">
            <v>20027922.539999999</v>
          </cell>
          <cell r="AR58">
            <v>3265263.72</v>
          </cell>
          <cell r="AS58">
            <v>3064489.73</v>
          </cell>
          <cell r="AT58">
            <v>21954065.25</v>
          </cell>
          <cell r="AU58">
            <v>3663128.96</v>
          </cell>
          <cell r="AV58">
            <v>2099861.88</v>
          </cell>
          <cell r="AW58">
            <v>1044595.37</v>
          </cell>
          <cell r="AX58">
            <v>18560918.789999999</v>
          </cell>
          <cell r="AY58">
            <v>5027300.32</v>
          </cell>
          <cell r="AZ58">
            <v>26861.3</v>
          </cell>
          <cell r="BA58">
            <v>76990910.969999999</v>
          </cell>
          <cell r="BB58">
            <v>7098023.46</v>
          </cell>
          <cell r="BC58">
            <v>2857810.89</v>
          </cell>
          <cell r="BD58">
            <v>94081376.049999997</v>
          </cell>
          <cell r="BE58">
            <v>5945960.8600000003</v>
          </cell>
          <cell r="BF58">
            <v>81227</v>
          </cell>
          <cell r="BG58">
            <v>348100.7</v>
          </cell>
          <cell r="BH58">
            <v>790790.08</v>
          </cell>
          <cell r="BI58">
            <v>22639258.640000001</v>
          </cell>
          <cell r="BJ58">
            <v>2200206.69</v>
          </cell>
          <cell r="BK58">
            <v>4103300.95</v>
          </cell>
          <cell r="BL58">
            <v>7025175.0599999996</v>
          </cell>
          <cell r="BM58">
            <v>64150959.149999999</v>
          </cell>
          <cell r="BN58">
            <v>61682882.210000001</v>
          </cell>
          <cell r="BO58">
            <v>-3240022.38</v>
          </cell>
          <cell r="BP58">
            <v>1969637.46</v>
          </cell>
          <cell r="BQ58">
            <v>1864149.36</v>
          </cell>
          <cell r="BR58">
            <v>75872316.430000007</v>
          </cell>
          <cell r="BS58">
            <v>-84973318.730000004</v>
          </cell>
          <cell r="BT58">
            <v>3896149218.98</v>
          </cell>
          <cell r="BU58">
            <v>123716927.88</v>
          </cell>
          <cell r="BV58">
            <v>-797145273.57000005</v>
          </cell>
          <cell r="BY58">
            <v>-56723.61</v>
          </cell>
          <cell r="BZ58">
            <v>-1103516898.75</v>
          </cell>
          <cell r="CA58">
            <v>-1777001968.05</v>
          </cell>
          <cell r="CB58">
            <v>2119147250.9300001</v>
          </cell>
        </row>
        <row r="59">
          <cell r="B59" t="str">
            <v>BP10000</v>
          </cell>
        </row>
        <row r="60">
          <cell r="B60" t="str">
            <v>BP11000</v>
          </cell>
          <cell r="D60">
            <v>-63807552.619999997</v>
          </cell>
          <cell r="E60">
            <v>-6003834.75</v>
          </cell>
          <cell r="F60">
            <v>123452000.31999999</v>
          </cell>
          <cell r="G60">
            <v>482687.25</v>
          </cell>
          <cell r="H60">
            <v>612957718.17999995</v>
          </cell>
          <cell r="I60">
            <v>-6411292.3399999999</v>
          </cell>
          <cell r="J60">
            <v>-4013562.93</v>
          </cell>
          <cell r="K60">
            <v>8075737.8099999996</v>
          </cell>
          <cell r="L60">
            <v>12260324.619999999</v>
          </cell>
          <cell r="M60">
            <v>2555877.7000000002</v>
          </cell>
          <cell r="N60">
            <v>21461291.059999999</v>
          </cell>
          <cell r="O60">
            <v>98140313.780000001</v>
          </cell>
          <cell r="P60">
            <v>2356604.0299999998</v>
          </cell>
          <cell r="Q60">
            <v>174739.23</v>
          </cell>
          <cell r="R60">
            <v>6202771.1200000001</v>
          </cell>
          <cell r="S60">
            <v>29.02</v>
          </cell>
          <cell r="T60">
            <v>378759.33</v>
          </cell>
          <cell r="U60">
            <v>65175824.359999999</v>
          </cell>
          <cell r="V60">
            <v>-833477.06</v>
          </cell>
          <cell r="W60">
            <v>-305616.43</v>
          </cell>
          <cell r="X60">
            <v>289535.34000000003</v>
          </cell>
          <cell r="Y60">
            <v>279036.79999999999</v>
          </cell>
          <cell r="Z60">
            <v>1513557.84</v>
          </cell>
          <cell r="AA60">
            <v>1120785.2</v>
          </cell>
          <cell r="AB60">
            <v>20079208.16</v>
          </cell>
          <cell r="AC60">
            <v>1328223.17</v>
          </cell>
          <cell r="AD60">
            <v>10656512.039999999</v>
          </cell>
          <cell r="AF60">
            <v>359244.59</v>
          </cell>
          <cell r="AG60">
            <v>306262.08</v>
          </cell>
          <cell r="AH60">
            <v>953663.93</v>
          </cell>
          <cell r="AI60">
            <v>15713.69</v>
          </cell>
          <cell r="AJ60">
            <v>12791616.52</v>
          </cell>
          <cell r="AK60">
            <v>1799770.16</v>
          </cell>
          <cell r="AL60">
            <v>433440.33</v>
          </cell>
          <cell r="AM60">
            <v>3145133.83</v>
          </cell>
          <cell r="AN60">
            <v>180412.76</v>
          </cell>
          <cell r="AO60">
            <v>809519.07</v>
          </cell>
          <cell r="AP60">
            <v>102950941.26000001</v>
          </cell>
          <cell r="AQ60">
            <v>9982277.6500000004</v>
          </cell>
          <cell r="AR60">
            <v>722849.88</v>
          </cell>
          <cell r="AS60">
            <v>634047.65</v>
          </cell>
          <cell r="AT60">
            <v>863664.61</v>
          </cell>
          <cell r="AU60">
            <v>970511.42</v>
          </cell>
          <cell r="AV60">
            <v>1065999.53</v>
          </cell>
          <cell r="AW60">
            <v>149624.15</v>
          </cell>
          <cell r="AX60">
            <v>299710.52</v>
          </cell>
          <cell r="AY60">
            <v>2979636.41</v>
          </cell>
          <cell r="AZ60">
            <v>23500</v>
          </cell>
          <cell r="BA60">
            <v>4085734.52</v>
          </cell>
          <cell r="BB60">
            <v>445313.21</v>
          </cell>
          <cell r="BC60">
            <v>2606645.73</v>
          </cell>
          <cell r="BD60">
            <v>72590066.319999993</v>
          </cell>
          <cell r="BE60">
            <v>2029010.62</v>
          </cell>
          <cell r="BF60">
            <v>77270.179999999993</v>
          </cell>
          <cell r="BG60">
            <v>201225.68</v>
          </cell>
          <cell r="BH60">
            <v>-305445.94</v>
          </cell>
          <cell r="BI60">
            <v>-1250331.67</v>
          </cell>
          <cell r="BJ60">
            <v>114243.6</v>
          </cell>
          <cell r="BK60">
            <v>-122339.92</v>
          </cell>
          <cell r="BL60">
            <v>1401257.65</v>
          </cell>
          <cell r="BM60">
            <v>31901690.109999999</v>
          </cell>
          <cell r="BN60">
            <v>22886858.16</v>
          </cell>
          <cell r="BO60">
            <v>10078770.76</v>
          </cell>
          <cell r="BQ60">
            <v>-5016790.67</v>
          </cell>
          <cell r="BR60">
            <v>76937704.069999993</v>
          </cell>
          <cell r="BS60">
            <v>-61147855.549999997</v>
          </cell>
          <cell r="BT60">
            <v>1206516767.1300001</v>
          </cell>
          <cell r="BU60">
            <v>123381140.05</v>
          </cell>
          <cell r="BV60">
            <v>-797145967.57000005</v>
          </cell>
          <cell r="BY60">
            <v>-56723.61</v>
          </cell>
          <cell r="BZ60">
            <v>-1094511.83</v>
          </cell>
          <cell r="CA60">
            <v>-674916062.96000004</v>
          </cell>
          <cell r="CB60">
            <v>531600704.17000002</v>
          </cell>
        </row>
        <row r="61">
          <cell r="B61" t="str">
            <v>BP11100</v>
          </cell>
          <cell r="D61">
            <v>160858</v>
          </cell>
          <cell r="E61">
            <v>25000</v>
          </cell>
          <cell r="F61">
            <v>26226000</v>
          </cell>
          <cell r="G61">
            <v>25000</v>
          </cell>
          <cell r="H61">
            <v>127556251</v>
          </cell>
          <cell r="I61">
            <v>25000</v>
          </cell>
          <cell r="J61">
            <v>25000</v>
          </cell>
          <cell r="O61">
            <v>27457</v>
          </cell>
          <cell r="Q61">
            <v>26000</v>
          </cell>
          <cell r="R61">
            <v>3834689.11</v>
          </cell>
          <cell r="T61">
            <v>25000</v>
          </cell>
          <cell r="U61">
            <v>15000000</v>
          </cell>
          <cell r="V61">
            <v>100000</v>
          </cell>
          <cell r="W61">
            <v>25000</v>
          </cell>
          <cell r="X61">
            <v>25000</v>
          </cell>
          <cell r="Y61">
            <v>52000</v>
          </cell>
          <cell r="Z61">
            <v>337600</v>
          </cell>
          <cell r="AA61">
            <v>25600</v>
          </cell>
          <cell r="AB61">
            <v>9910124.8200000003</v>
          </cell>
          <cell r="AC61">
            <v>128000</v>
          </cell>
          <cell r="AD61">
            <v>25000</v>
          </cell>
          <cell r="AF61">
            <v>25615.72</v>
          </cell>
          <cell r="AG61">
            <v>51200</v>
          </cell>
          <cell r="AH61">
            <v>51129.19</v>
          </cell>
          <cell r="AI61">
            <v>25000</v>
          </cell>
          <cell r="AJ61">
            <v>39100</v>
          </cell>
          <cell r="AK61">
            <v>25564.59</v>
          </cell>
          <cell r="AL61">
            <v>25000</v>
          </cell>
          <cell r="AM61">
            <v>25000</v>
          </cell>
          <cell r="AN61">
            <v>25000</v>
          </cell>
          <cell r="AO61">
            <v>51129.19</v>
          </cell>
          <cell r="AP61">
            <v>25000</v>
          </cell>
          <cell r="AQ61">
            <v>25000</v>
          </cell>
          <cell r="AR61">
            <v>26600</v>
          </cell>
          <cell r="AS61">
            <v>130000</v>
          </cell>
          <cell r="AT61">
            <v>25000</v>
          </cell>
          <cell r="AU61">
            <v>26000</v>
          </cell>
          <cell r="AV61">
            <v>103000</v>
          </cell>
          <cell r="AW61">
            <v>30000</v>
          </cell>
          <cell r="AX61">
            <v>25000</v>
          </cell>
          <cell r="AY61">
            <v>1280000</v>
          </cell>
          <cell r="AZ61">
            <v>25000</v>
          </cell>
          <cell r="BA61">
            <v>25000</v>
          </cell>
          <cell r="BB61">
            <v>281000</v>
          </cell>
          <cell r="BC61">
            <v>51129.19</v>
          </cell>
          <cell r="BD61">
            <v>5112918.8099999996</v>
          </cell>
          <cell r="BE61">
            <v>511291.88</v>
          </cell>
          <cell r="BF61">
            <v>51129.2</v>
          </cell>
          <cell r="BG61">
            <v>61600</v>
          </cell>
          <cell r="BH61">
            <v>25564.59</v>
          </cell>
          <cell r="BI61">
            <v>26000</v>
          </cell>
          <cell r="BJ61">
            <v>255645.94</v>
          </cell>
          <cell r="BK61">
            <v>25000</v>
          </cell>
          <cell r="BL61">
            <v>25000</v>
          </cell>
          <cell r="BM61">
            <v>25000</v>
          </cell>
          <cell r="BN61">
            <v>200000</v>
          </cell>
          <cell r="BR61">
            <v>5150</v>
          </cell>
          <cell r="BT61">
            <v>192330348.22999999</v>
          </cell>
          <cell r="BU61">
            <v>-0.63</v>
          </cell>
          <cell r="BV61">
            <v>-64774096.600000001</v>
          </cell>
          <cell r="CA61">
            <v>-64774097.229999997</v>
          </cell>
          <cell r="CB61">
            <v>127556251</v>
          </cell>
        </row>
        <row r="62">
          <cell r="B62" t="str">
            <v>BP11200</v>
          </cell>
          <cell r="D62">
            <v>545671244.64999998</v>
          </cell>
          <cell r="E62">
            <v>187627.75</v>
          </cell>
          <cell r="F62">
            <v>-86653.41</v>
          </cell>
          <cell r="H62">
            <v>621964167.91999996</v>
          </cell>
          <cell r="K62">
            <v>25564.59</v>
          </cell>
          <cell r="L62">
            <v>1703934.68</v>
          </cell>
          <cell r="N62">
            <v>60000</v>
          </cell>
          <cell r="O62">
            <v>79576951.400000006</v>
          </cell>
          <cell r="Q62">
            <v>144337.88</v>
          </cell>
          <cell r="U62">
            <v>66618737.93</v>
          </cell>
          <cell r="AB62">
            <v>664958.27</v>
          </cell>
          <cell r="AC62">
            <v>625096.48</v>
          </cell>
          <cell r="AD62">
            <v>9787515.7899999991</v>
          </cell>
          <cell r="AF62">
            <v>328864.81</v>
          </cell>
          <cell r="AH62">
            <v>363835.3</v>
          </cell>
          <cell r="AJ62">
            <v>4253721.4000000004</v>
          </cell>
          <cell r="AK62">
            <v>5190.7299999999996</v>
          </cell>
          <cell r="AP62">
            <v>135309016.03</v>
          </cell>
          <cell r="AQ62">
            <v>9588940.3200000003</v>
          </cell>
          <cell r="AR62">
            <v>165041.88</v>
          </cell>
          <cell r="AS62">
            <v>25000</v>
          </cell>
          <cell r="AT62">
            <v>1011059.68</v>
          </cell>
          <cell r="AV62">
            <v>264183.87</v>
          </cell>
          <cell r="AY62">
            <v>714042.47</v>
          </cell>
          <cell r="BA62">
            <v>4500000</v>
          </cell>
          <cell r="BB62">
            <v>45205.63</v>
          </cell>
          <cell r="BG62">
            <v>55000</v>
          </cell>
          <cell r="BI62">
            <v>23838.73</v>
          </cell>
          <cell r="BM62">
            <v>25329595</v>
          </cell>
          <cell r="BN62">
            <v>19964195.600000001</v>
          </cell>
          <cell r="BO62">
            <v>-1126000</v>
          </cell>
          <cell r="BT62">
            <v>1527764215.3800001</v>
          </cell>
          <cell r="BV62">
            <v>-906926047.42999995</v>
          </cell>
          <cell r="CA62">
            <v>-906926047.42999995</v>
          </cell>
          <cell r="CB62">
            <v>620838167.95000005</v>
          </cell>
        </row>
        <row r="63">
          <cell r="B63" t="str">
            <v>BP11300</v>
          </cell>
          <cell r="H63">
            <v>301322.95</v>
          </cell>
          <cell r="O63">
            <v>30000000</v>
          </cell>
          <cell r="AJ63">
            <v>16689</v>
          </cell>
          <cell r="BD63">
            <v>48616238.25</v>
          </cell>
          <cell r="BN63">
            <v>493.07</v>
          </cell>
          <cell r="BO63">
            <v>744000</v>
          </cell>
          <cell r="BR63">
            <v>-6574553.8899999997</v>
          </cell>
          <cell r="BS63">
            <v>-0.01</v>
          </cell>
          <cell r="BT63">
            <v>73104189.370000005</v>
          </cell>
          <cell r="BU63">
            <v>-8514.73</v>
          </cell>
          <cell r="BV63">
            <v>-92733493.510000005</v>
          </cell>
          <cell r="CA63">
            <v>-92742008.239999995</v>
          </cell>
          <cell r="CB63">
            <v>-19637818.870000001</v>
          </cell>
        </row>
        <row r="64">
          <cell r="B64" t="str">
            <v>BP11400</v>
          </cell>
          <cell r="AJ64">
            <v>16689</v>
          </cell>
          <cell r="BT64">
            <v>16689</v>
          </cell>
          <cell r="BU64">
            <v>-8514.73</v>
          </cell>
          <cell r="BV64">
            <v>-8174.27</v>
          </cell>
          <cell r="CA64">
            <v>-16689</v>
          </cell>
        </row>
        <row r="65">
          <cell r="B65" t="str">
            <v>BP11450</v>
          </cell>
          <cell r="BD65">
            <v>48616238.25</v>
          </cell>
          <cell r="BR65">
            <v>-6574158.0300000003</v>
          </cell>
          <cell r="BT65">
            <v>42042080.219999999</v>
          </cell>
          <cell r="BV65">
            <v>-42042080.229999997</v>
          </cell>
          <cell r="CA65">
            <v>-42042080.229999997</v>
          </cell>
          <cell r="CB65">
            <v>-0.01</v>
          </cell>
        </row>
        <row r="66">
          <cell r="B66" t="str">
            <v>BP11470</v>
          </cell>
          <cell r="H66">
            <v>301322.95</v>
          </cell>
          <cell r="O66">
            <v>30000000</v>
          </cell>
          <cell r="BN66">
            <v>493.07</v>
          </cell>
          <cell r="BO66">
            <v>744000</v>
          </cell>
          <cell r="BR66">
            <v>-395.86</v>
          </cell>
          <cell r="BS66">
            <v>-0.01</v>
          </cell>
          <cell r="BT66">
            <v>31045420.149999999</v>
          </cell>
          <cell r="BV66">
            <v>-50683239.009999998</v>
          </cell>
          <cell r="CA66">
            <v>-50683239.009999998</v>
          </cell>
          <cell r="CB66">
            <v>-19637818.859999999</v>
          </cell>
        </row>
        <row r="67">
          <cell r="B67" t="str">
            <v>BP11500</v>
          </cell>
          <cell r="BJ67">
            <v>-127822.97</v>
          </cell>
          <cell r="BM67">
            <v>-12500</v>
          </cell>
          <cell r="BT67">
            <v>-140322.97</v>
          </cell>
          <cell r="BV67">
            <v>140322.97</v>
          </cell>
          <cell r="CA67">
            <v>140322.97</v>
          </cell>
        </row>
        <row r="68">
          <cell r="B68" t="str">
            <v>BP11501</v>
          </cell>
        </row>
        <row r="69">
          <cell r="B69" t="str">
            <v>BP11600</v>
          </cell>
          <cell r="D69">
            <v>-609639655.26999998</v>
          </cell>
          <cell r="E69">
            <v>-6216462.5</v>
          </cell>
          <cell r="F69">
            <v>97312653.730000004</v>
          </cell>
          <cell r="G69">
            <v>457687.25</v>
          </cell>
          <cell r="H69">
            <v>-136864023.69</v>
          </cell>
          <cell r="I69">
            <v>-6436292.3399999999</v>
          </cell>
          <cell r="J69">
            <v>-4038562.93</v>
          </cell>
          <cell r="K69">
            <v>8050173.2199999997</v>
          </cell>
          <cell r="L69">
            <v>10556389.939999999</v>
          </cell>
          <cell r="M69">
            <v>2555877.7000000002</v>
          </cell>
          <cell r="N69">
            <v>21401291.059999999</v>
          </cell>
          <cell r="O69">
            <v>-11464094.619999999</v>
          </cell>
          <cell r="P69">
            <v>2356604.0299999998</v>
          </cell>
          <cell r="Q69">
            <v>4401.3500000000004</v>
          </cell>
          <cell r="R69">
            <v>2368082.0099999998</v>
          </cell>
          <cell r="S69">
            <v>29.02</v>
          </cell>
          <cell r="T69">
            <v>353759.33</v>
          </cell>
          <cell r="U69">
            <v>-16442913.57</v>
          </cell>
          <cell r="V69">
            <v>-933477.06</v>
          </cell>
          <cell r="W69">
            <v>-330616.43</v>
          </cell>
          <cell r="X69">
            <v>264535.34000000003</v>
          </cell>
          <cell r="Y69">
            <v>227036.79999999999</v>
          </cell>
          <cell r="Z69">
            <v>1175957.8400000001</v>
          </cell>
          <cell r="AA69">
            <v>1095185.2</v>
          </cell>
          <cell r="AB69">
            <v>9504125.0700000003</v>
          </cell>
          <cell r="AC69">
            <v>575126.68999999994</v>
          </cell>
          <cell r="AD69">
            <v>843996.25</v>
          </cell>
          <cell r="AF69">
            <v>4764.0600000000004</v>
          </cell>
          <cell r="AG69">
            <v>255062.08</v>
          </cell>
          <cell r="AH69">
            <v>538699.43999999994</v>
          </cell>
          <cell r="AI69">
            <v>-9286.31</v>
          </cell>
          <cell r="AJ69">
            <v>8482106.1199999992</v>
          </cell>
          <cell r="AK69">
            <v>1769014.84</v>
          </cell>
          <cell r="AL69">
            <v>408440.33</v>
          </cell>
          <cell r="AM69">
            <v>3120133.83</v>
          </cell>
          <cell r="AN69">
            <v>155412.76</v>
          </cell>
          <cell r="AO69">
            <v>758389.88</v>
          </cell>
          <cell r="AP69">
            <v>-32383074.77</v>
          </cell>
          <cell r="AQ69">
            <v>368337.33</v>
          </cell>
          <cell r="AR69">
            <v>531208</v>
          </cell>
          <cell r="AS69">
            <v>479047.65</v>
          </cell>
          <cell r="AT69">
            <v>-172395.07</v>
          </cell>
          <cell r="AU69">
            <v>944511.42</v>
          </cell>
          <cell r="AV69">
            <v>698815.66</v>
          </cell>
          <cell r="AW69">
            <v>119624.15</v>
          </cell>
          <cell r="AX69">
            <v>274710.52</v>
          </cell>
          <cell r="AY69">
            <v>985593.94</v>
          </cell>
          <cell r="AZ69">
            <v>-1500</v>
          </cell>
          <cell r="BA69">
            <v>-439265.48</v>
          </cell>
          <cell r="BB69">
            <v>119107.58</v>
          </cell>
          <cell r="BC69">
            <v>2555516.54</v>
          </cell>
          <cell r="BD69">
            <v>18860909.260000002</v>
          </cell>
          <cell r="BE69">
            <v>1517718.74</v>
          </cell>
          <cell r="BF69">
            <v>26140.98</v>
          </cell>
          <cell r="BG69">
            <v>84625.68</v>
          </cell>
          <cell r="BH69">
            <v>-331010.53000000003</v>
          </cell>
          <cell r="BI69">
            <v>-1300170.3999999999</v>
          </cell>
          <cell r="BJ69">
            <v>-13579.37</v>
          </cell>
          <cell r="BK69">
            <v>-147339.92000000001</v>
          </cell>
          <cell r="BL69">
            <v>1376257.65</v>
          </cell>
          <cell r="BM69">
            <v>6559595.1100000003</v>
          </cell>
          <cell r="BN69">
            <v>2722169.49</v>
          </cell>
          <cell r="BO69">
            <v>10460770.76</v>
          </cell>
          <cell r="BQ69">
            <v>-5016790.67</v>
          </cell>
          <cell r="BR69">
            <v>83507107.959999993</v>
          </cell>
          <cell r="BS69">
            <v>-61145675.039999999</v>
          </cell>
          <cell r="BT69">
            <v>-586539482.38</v>
          </cell>
          <cell r="BU69">
            <v>124439490.27</v>
          </cell>
          <cell r="BV69">
            <v>257872617.03999999</v>
          </cell>
          <cell r="BY69">
            <v>-56723.61</v>
          </cell>
          <cell r="BZ69">
            <v>-1094511.83</v>
          </cell>
          <cell r="CA69">
            <v>381160871.87</v>
          </cell>
          <cell r="CB69">
            <v>-205378610.50999999</v>
          </cell>
        </row>
        <row r="70">
          <cell r="B70" t="str">
            <v>BP11700</v>
          </cell>
          <cell r="H70">
            <v>-575127</v>
          </cell>
          <cell r="L70">
            <v>495</v>
          </cell>
          <cell r="O70">
            <v>-2393848</v>
          </cell>
          <cell r="AJ70">
            <v>-1743632.97</v>
          </cell>
          <cell r="BO70">
            <v>1576896.95</v>
          </cell>
          <cell r="BT70">
            <v>-3135216.02</v>
          </cell>
          <cell r="BU70">
            <v>-1071679.98</v>
          </cell>
          <cell r="BV70">
            <v>-283604375.57999998</v>
          </cell>
          <cell r="CA70">
            <v>-284676055.56</v>
          </cell>
          <cell r="CB70">
            <v>-287811271.57999998</v>
          </cell>
        </row>
        <row r="71">
          <cell r="B71" t="str">
            <v>BP11800</v>
          </cell>
        </row>
        <row r="72">
          <cell r="B72" t="str">
            <v>BP11900</v>
          </cell>
          <cell r="D72">
            <v>-607694471.52999997</v>
          </cell>
          <cell r="E72">
            <v>-6000463.0999999996</v>
          </cell>
          <cell r="F72">
            <v>87358415.629999995</v>
          </cell>
          <cell r="G72">
            <v>24322.12</v>
          </cell>
          <cell r="H72">
            <v>-130647855.98999999</v>
          </cell>
          <cell r="I72">
            <v>-35552.67</v>
          </cell>
          <cell r="J72">
            <v>-1238.3499999999999</v>
          </cell>
          <cell r="K72">
            <v>7001976.5</v>
          </cell>
          <cell r="L72">
            <v>7503319.6500000004</v>
          </cell>
          <cell r="M72">
            <v>2429545.06</v>
          </cell>
          <cell r="N72">
            <v>12987087.82</v>
          </cell>
          <cell r="O72">
            <v>736895.8</v>
          </cell>
          <cell r="P72">
            <v>1743309.95</v>
          </cell>
          <cell r="R72">
            <v>1644177.48</v>
          </cell>
          <cell r="S72">
            <v>29.02</v>
          </cell>
          <cell r="T72">
            <v>49226.92</v>
          </cell>
          <cell r="U72">
            <v>-16444646.43</v>
          </cell>
          <cell r="V72">
            <v>-1035501.28</v>
          </cell>
          <cell r="W72">
            <v>-326400.43</v>
          </cell>
          <cell r="X72">
            <v>235296.13</v>
          </cell>
          <cell r="Y72">
            <v>208170.07</v>
          </cell>
          <cell r="Z72">
            <v>943504.64</v>
          </cell>
          <cell r="AA72">
            <v>1052388.8799999999</v>
          </cell>
          <cell r="AB72">
            <v>8905742.8800000008</v>
          </cell>
          <cell r="AC72">
            <v>93602.29</v>
          </cell>
          <cell r="AD72">
            <v>246430.75</v>
          </cell>
          <cell r="AF72">
            <v>5587.7</v>
          </cell>
          <cell r="AG72">
            <v>248785.34</v>
          </cell>
          <cell r="AH72">
            <v>389771.19</v>
          </cell>
          <cell r="AI72">
            <v>-8892.61</v>
          </cell>
          <cell r="AJ72">
            <v>9726755.5299999993</v>
          </cell>
          <cell r="AK72">
            <v>1632748.99</v>
          </cell>
          <cell r="AL72">
            <v>401204.46</v>
          </cell>
          <cell r="AM72">
            <v>3105155.83</v>
          </cell>
          <cell r="AN72">
            <v>161946.76999999999</v>
          </cell>
          <cell r="AO72">
            <v>678909.14</v>
          </cell>
          <cell r="AP72">
            <v>-29309437.359999999</v>
          </cell>
          <cell r="AQ72">
            <v>360115.20000000001</v>
          </cell>
          <cell r="AR72">
            <v>25297.200000000001</v>
          </cell>
          <cell r="AS72">
            <v>324935.19</v>
          </cell>
          <cell r="AU72">
            <v>384467.36</v>
          </cell>
          <cell r="AV72">
            <v>487628.77</v>
          </cell>
          <cell r="AW72">
            <v>72062.25</v>
          </cell>
          <cell r="AY72">
            <v>498805.7</v>
          </cell>
          <cell r="AZ72">
            <v>-1500</v>
          </cell>
          <cell r="BB72">
            <v>-112521.41</v>
          </cell>
          <cell r="BC72">
            <v>2664567.39</v>
          </cell>
          <cell r="BD72">
            <v>14842390.800000001</v>
          </cell>
          <cell r="BE72">
            <v>1155413.48</v>
          </cell>
          <cell r="BF72">
            <v>25661.79</v>
          </cell>
          <cell r="BG72">
            <v>82868.63</v>
          </cell>
          <cell r="BH72">
            <v>-341578.22</v>
          </cell>
          <cell r="BI72">
            <v>-972066.76</v>
          </cell>
          <cell r="BJ72">
            <v>-1983.34</v>
          </cell>
          <cell r="BK72">
            <v>-355209.4</v>
          </cell>
          <cell r="BL72">
            <v>1345798.59</v>
          </cell>
          <cell r="BM72">
            <v>6580108.5700000003</v>
          </cell>
          <cell r="BN72">
            <v>256880.78</v>
          </cell>
          <cell r="BO72">
            <v>6591454.5700000003</v>
          </cell>
          <cell r="BQ72">
            <v>-1389883.82</v>
          </cell>
          <cell r="BR72">
            <v>89793739.010000005</v>
          </cell>
          <cell r="BS72">
            <v>-61074452.490000002</v>
          </cell>
          <cell r="BT72">
            <v>-580747153.37</v>
          </cell>
          <cell r="BU72">
            <v>125283663.13</v>
          </cell>
          <cell r="BV72">
            <v>542141283.33000004</v>
          </cell>
          <cell r="CA72">
            <v>667424946.46000004</v>
          </cell>
          <cell r="CB72">
            <v>86677793.090000004</v>
          </cell>
        </row>
        <row r="73">
          <cell r="B73" t="str">
            <v>BP12000</v>
          </cell>
          <cell r="D73">
            <v>-1945183.74</v>
          </cell>
          <cell r="E73">
            <v>-215999.4</v>
          </cell>
          <cell r="F73">
            <v>9954238.0999999996</v>
          </cell>
          <cell r="G73">
            <v>433365.13</v>
          </cell>
          <cell r="H73">
            <v>-5641040.7000000002</v>
          </cell>
          <cell r="I73">
            <v>-6400739.6699999999</v>
          </cell>
          <cell r="J73">
            <v>-4037324.58</v>
          </cell>
          <cell r="K73">
            <v>1048196.72</v>
          </cell>
          <cell r="L73">
            <v>3052575.29</v>
          </cell>
          <cell r="M73">
            <v>126332.64</v>
          </cell>
          <cell r="N73">
            <v>8414203.2400000002</v>
          </cell>
          <cell r="O73">
            <v>-9807142.4199999999</v>
          </cell>
          <cell r="P73">
            <v>613294.07999999996</v>
          </cell>
          <cell r="Q73">
            <v>4401.3500000000004</v>
          </cell>
          <cell r="R73">
            <v>723904.53</v>
          </cell>
          <cell r="T73">
            <v>304532.40999999997</v>
          </cell>
          <cell r="U73">
            <v>1732.86</v>
          </cell>
          <cell r="V73">
            <v>102024.22</v>
          </cell>
          <cell r="W73">
            <v>-4216</v>
          </cell>
          <cell r="X73">
            <v>29239.21</v>
          </cell>
          <cell r="Y73">
            <v>18866.73</v>
          </cell>
          <cell r="Z73">
            <v>232453.2</v>
          </cell>
          <cell r="AA73">
            <v>42796.32</v>
          </cell>
          <cell r="AB73">
            <v>598382.18999999994</v>
          </cell>
          <cell r="AC73">
            <v>481524.4</v>
          </cell>
          <cell r="AD73">
            <v>597565.5</v>
          </cell>
          <cell r="AF73">
            <v>-823.64</v>
          </cell>
          <cell r="AG73">
            <v>6276.74</v>
          </cell>
          <cell r="AH73">
            <v>148928.25</v>
          </cell>
          <cell r="AI73">
            <v>-393.7</v>
          </cell>
          <cell r="AJ73">
            <v>498983.56</v>
          </cell>
          <cell r="AK73">
            <v>136265.85</v>
          </cell>
          <cell r="AL73">
            <v>7235.87</v>
          </cell>
          <cell r="AM73">
            <v>14978</v>
          </cell>
          <cell r="AN73">
            <v>-6534.01</v>
          </cell>
          <cell r="AO73">
            <v>79480.740000000005</v>
          </cell>
          <cell r="AP73">
            <v>-3073637.41</v>
          </cell>
          <cell r="AQ73">
            <v>8222.1299999999992</v>
          </cell>
          <cell r="AR73">
            <v>505910.8</v>
          </cell>
          <cell r="AS73">
            <v>154112.46</v>
          </cell>
          <cell r="AT73">
            <v>-172395.07</v>
          </cell>
          <cell r="AU73">
            <v>560044.06000000006</v>
          </cell>
          <cell r="AV73">
            <v>211186.89</v>
          </cell>
          <cell r="AW73">
            <v>47561.9</v>
          </cell>
          <cell r="AX73">
            <v>274710.52</v>
          </cell>
          <cell r="AY73">
            <v>486788.24</v>
          </cell>
          <cell r="BA73">
            <v>-439265.48</v>
          </cell>
          <cell r="BB73">
            <v>231628.99</v>
          </cell>
          <cell r="BC73">
            <v>-109050.85</v>
          </cell>
          <cell r="BD73">
            <v>4018518.46</v>
          </cell>
          <cell r="BE73">
            <v>362305.26</v>
          </cell>
          <cell r="BF73">
            <v>479.19</v>
          </cell>
          <cell r="BG73">
            <v>1757.05</v>
          </cell>
          <cell r="BH73">
            <v>10567.69</v>
          </cell>
          <cell r="BI73">
            <v>-328103.64</v>
          </cell>
          <cell r="BJ73">
            <v>-11596.03</v>
          </cell>
          <cell r="BK73">
            <v>207869.48</v>
          </cell>
          <cell r="BL73">
            <v>30459.06</v>
          </cell>
          <cell r="BM73">
            <v>-20513.46</v>
          </cell>
          <cell r="BN73">
            <v>2465288.71</v>
          </cell>
          <cell r="BO73">
            <v>2292419.2400000002</v>
          </cell>
          <cell r="BQ73">
            <v>-3626906.85</v>
          </cell>
          <cell r="BR73">
            <v>-6286631.0499999998</v>
          </cell>
          <cell r="BS73">
            <v>-71222.55</v>
          </cell>
          <cell r="BT73">
            <v>-2657112.9900000002</v>
          </cell>
          <cell r="BU73">
            <v>227507.12</v>
          </cell>
          <cell r="BV73">
            <v>-664290.71</v>
          </cell>
          <cell r="BY73">
            <v>-56723.61</v>
          </cell>
          <cell r="BZ73">
            <v>-1094511.83</v>
          </cell>
          <cell r="CA73">
            <v>-1588019.03</v>
          </cell>
          <cell r="CB73">
            <v>-4245132.0199999996</v>
          </cell>
        </row>
        <row r="74">
          <cell r="B74" t="str">
            <v>BP12100</v>
          </cell>
          <cell r="BS74">
            <v>-2180.5</v>
          </cell>
          <cell r="BT74">
            <v>-2180.5</v>
          </cell>
          <cell r="BU74">
            <v>-1049834.8600000001</v>
          </cell>
          <cell r="BV74">
            <v>9274729.9600000009</v>
          </cell>
          <cell r="CA74">
            <v>8224895.0999999996</v>
          </cell>
          <cell r="CB74">
            <v>8222714.5999999996</v>
          </cell>
        </row>
        <row r="75">
          <cell r="B75" t="str">
            <v>BP12200</v>
          </cell>
          <cell r="BS75">
            <v>-2180.5</v>
          </cell>
          <cell r="BT75">
            <v>-2180.5</v>
          </cell>
          <cell r="BU75">
            <v>-1049834.8600000001</v>
          </cell>
          <cell r="BV75">
            <v>9274729.9600000009</v>
          </cell>
          <cell r="CA75">
            <v>8224895.0999999996</v>
          </cell>
          <cell r="CB75">
            <v>8222714.5999999996</v>
          </cell>
        </row>
        <row r="76">
          <cell r="B76" t="str">
            <v>BP12300</v>
          </cell>
        </row>
        <row r="77">
          <cell r="B77" t="str">
            <v>BP12400</v>
          </cell>
        </row>
        <row r="78">
          <cell r="B78" t="str">
            <v>BP13000</v>
          </cell>
          <cell r="D78">
            <v>365766443.85000002</v>
          </cell>
          <cell r="E78">
            <v>17708662.260000002</v>
          </cell>
          <cell r="F78">
            <v>132593868.63</v>
          </cell>
          <cell r="G78">
            <v>1009758.47</v>
          </cell>
          <cell r="H78">
            <v>1249080722.03</v>
          </cell>
          <cell r="I78">
            <v>29734.09</v>
          </cell>
          <cell r="J78">
            <v>10774.85</v>
          </cell>
          <cell r="K78">
            <v>12482.1</v>
          </cell>
          <cell r="L78">
            <v>2039299.69</v>
          </cell>
          <cell r="M78">
            <v>9951.1200000000008</v>
          </cell>
          <cell r="N78">
            <v>143908.96</v>
          </cell>
          <cell r="O78">
            <v>10513209.890000001</v>
          </cell>
          <cell r="P78">
            <v>6653.97</v>
          </cell>
          <cell r="R78">
            <v>96594.08</v>
          </cell>
          <cell r="V78">
            <v>2140778.66</v>
          </cell>
          <cell r="X78">
            <v>71871.56</v>
          </cell>
          <cell r="Y78">
            <v>322156</v>
          </cell>
          <cell r="Z78">
            <v>5808</v>
          </cell>
          <cell r="AA78">
            <v>35352.78</v>
          </cell>
          <cell r="AB78">
            <v>245186.01</v>
          </cell>
          <cell r="AC78">
            <v>43706.79</v>
          </cell>
          <cell r="AD78">
            <v>281618.8</v>
          </cell>
          <cell r="AG78">
            <v>105</v>
          </cell>
          <cell r="AJ78">
            <v>15233795.93</v>
          </cell>
          <cell r="AK78">
            <v>46902.58</v>
          </cell>
          <cell r="AM78">
            <v>35100</v>
          </cell>
          <cell r="AN78">
            <v>714341.25</v>
          </cell>
          <cell r="AO78">
            <v>39255.61</v>
          </cell>
          <cell r="AP78">
            <v>175344476.44999999</v>
          </cell>
          <cell r="AR78">
            <v>3774.44</v>
          </cell>
          <cell r="AS78">
            <v>200</v>
          </cell>
          <cell r="AU78">
            <v>13357</v>
          </cell>
          <cell r="AY78">
            <v>14135.21</v>
          </cell>
          <cell r="BB78">
            <v>698.8</v>
          </cell>
          <cell r="BD78">
            <v>103096.35</v>
          </cell>
          <cell r="BE78">
            <v>1497066.34</v>
          </cell>
          <cell r="BG78">
            <v>7257.82</v>
          </cell>
          <cell r="BL78">
            <v>4573967.7699999996</v>
          </cell>
          <cell r="BM78">
            <v>25323351.149999999</v>
          </cell>
          <cell r="BN78">
            <v>21501360.440000001</v>
          </cell>
          <cell r="BO78">
            <v>743378.5</v>
          </cell>
          <cell r="BQ78">
            <v>3056055.27</v>
          </cell>
          <cell r="BR78">
            <v>119408151.54000001</v>
          </cell>
          <cell r="BS78">
            <v>-20139256.34</v>
          </cell>
          <cell r="BT78">
            <v>2129689113.7</v>
          </cell>
          <cell r="BU78">
            <v>635245.11</v>
          </cell>
          <cell r="BZ78">
            <v>-710416930.08000004</v>
          </cell>
          <cell r="CA78">
            <v>-709781684.97000003</v>
          </cell>
          <cell r="CB78">
            <v>1419907428.73</v>
          </cell>
        </row>
        <row r="79">
          <cell r="B79" t="str">
            <v>BP13100</v>
          </cell>
          <cell r="F79">
            <v>99744.81</v>
          </cell>
          <cell r="H79">
            <v>2619853.2400000002</v>
          </cell>
          <cell r="I79">
            <v>29734.09</v>
          </cell>
          <cell r="J79">
            <v>10774.85</v>
          </cell>
          <cell r="O79">
            <v>6411524.5599999996</v>
          </cell>
          <cell r="Y79">
            <v>319156</v>
          </cell>
          <cell r="AJ79">
            <v>35037.39</v>
          </cell>
          <cell r="AO79">
            <v>4037</v>
          </cell>
          <cell r="BN79">
            <v>5027</v>
          </cell>
          <cell r="BT79">
            <v>9534888.9399999995</v>
          </cell>
          <cell r="CB79">
            <v>9534888.9399999995</v>
          </cell>
        </row>
        <row r="80">
          <cell r="B80" t="str">
            <v>BP13200</v>
          </cell>
          <cell r="F80">
            <v>200000</v>
          </cell>
          <cell r="H80">
            <v>1211034.68</v>
          </cell>
          <cell r="X80">
            <v>71871.56</v>
          </cell>
          <cell r="Y80">
            <v>3000</v>
          </cell>
          <cell r="Z80">
            <v>5808</v>
          </cell>
          <cell r="AJ80">
            <v>56617.03</v>
          </cell>
          <cell r="AM80">
            <v>500</v>
          </cell>
          <cell r="AN80">
            <v>500</v>
          </cell>
          <cell r="AO80">
            <v>12650</v>
          </cell>
          <cell r="AP80">
            <v>40675.18</v>
          </cell>
          <cell r="BD80">
            <v>66025.509999999995</v>
          </cell>
          <cell r="BE80">
            <v>12838.4</v>
          </cell>
          <cell r="BG80">
            <v>7257.82</v>
          </cell>
          <cell r="BN80">
            <v>63132.7</v>
          </cell>
          <cell r="BS80">
            <v>2269090.0699999998</v>
          </cell>
          <cell r="BT80">
            <v>4021000.95</v>
          </cell>
          <cell r="CB80">
            <v>4021000.95</v>
          </cell>
        </row>
        <row r="81">
          <cell r="B81" t="str">
            <v>BP13300</v>
          </cell>
          <cell r="H81">
            <v>1232555614.1900001</v>
          </cell>
          <cell r="L81">
            <v>760952.55</v>
          </cell>
          <cell r="V81">
            <v>906643.75</v>
          </cell>
          <cell r="AA81">
            <v>34727.78</v>
          </cell>
          <cell r="AJ81">
            <v>5076065.55</v>
          </cell>
          <cell r="BE81">
            <v>1064013.31</v>
          </cell>
          <cell r="BT81">
            <v>1240398017.1300001</v>
          </cell>
          <cell r="CB81">
            <v>1240398017.1300001</v>
          </cell>
        </row>
        <row r="82">
          <cell r="B82" t="str">
            <v>BP13400</v>
          </cell>
        </row>
        <row r="83">
          <cell r="B83" t="str">
            <v>BP13500</v>
          </cell>
          <cell r="H83">
            <v>1232555614.1900001</v>
          </cell>
          <cell r="L83">
            <v>760952.55</v>
          </cell>
          <cell r="V83">
            <v>906643.75</v>
          </cell>
          <cell r="AA83">
            <v>34727.78</v>
          </cell>
          <cell r="AJ83">
            <v>5076065.55</v>
          </cell>
          <cell r="BE83">
            <v>1064013.31</v>
          </cell>
          <cell r="BT83">
            <v>1240398017.1300001</v>
          </cell>
          <cell r="CB83">
            <v>1240398017.1300001</v>
          </cell>
        </row>
        <row r="84">
          <cell r="B84" t="str">
            <v>BP13600</v>
          </cell>
          <cell r="D84">
            <v>333141983.83999997</v>
          </cell>
          <cell r="E84">
            <v>17708662.260000002</v>
          </cell>
          <cell r="F84">
            <v>132294123.81999999</v>
          </cell>
          <cell r="G84">
            <v>1009758.47</v>
          </cell>
          <cell r="AP84">
            <v>175254282.27000001</v>
          </cell>
          <cell r="BD84">
            <v>37070.839999999997</v>
          </cell>
          <cell r="BL84">
            <v>4573967.7699999996</v>
          </cell>
          <cell r="BM84">
            <v>25323351.149999999</v>
          </cell>
          <cell r="BN84">
            <v>21073730.539999999</v>
          </cell>
          <cell r="BT84">
            <v>710416930.96000004</v>
          </cell>
          <cell r="BZ84">
            <v>-710416930.08000004</v>
          </cell>
          <cell r="CA84">
            <v>-710416930.08000004</v>
          </cell>
          <cell r="CB84">
            <v>0.88</v>
          </cell>
        </row>
        <row r="85">
          <cell r="B85" t="str">
            <v>BP13700</v>
          </cell>
          <cell r="D85">
            <v>333141983.83999997</v>
          </cell>
          <cell r="E85">
            <v>17708662.260000002</v>
          </cell>
          <cell r="F85">
            <v>132294123.81999999</v>
          </cell>
          <cell r="G85">
            <v>1009758.47</v>
          </cell>
          <cell r="AP85">
            <v>175254282.27000001</v>
          </cell>
          <cell r="BD85">
            <v>37070.839999999997</v>
          </cell>
          <cell r="BL85">
            <v>4573967.7699999996</v>
          </cell>
          <cell r="BM85">
            <v>25323351.149999999</v>
          </cell>
          <cell r="BN85">
            <v>21073730.539999999</v>
          </cell>
          <cell r="BT85">
            <v>710416930.96000004</v>
          </cell>
          <cell r="BZ85">
            <v>-710416930.08000004</v>
          </cell>
          <cell r="CA85">
            <v>-710416930.08000004</v>
          </cell>
          <cell r="CB85">
            <v>0.88</v>
          </cell>
        </row>
        <row r="86">
          <cell r="B86" t="str">
            <v>BP13800</v>
          </cell>
        </row>
        <row r="87">
          <cell r="B87" t="str">
            <v>BP13900</v>
          </cell>
        </row>
        <row r="88">
          <cell r="B88" t="str">
            <v>BP14000</v>
          </cell>
          <cell r="H88">
            <v>-396840</v>
          </cell>
          <cell r="L88">
            <v>1201689.55</v>
          </cell>
          <cell r="AO88">
            <v>22568.61</v>
          </cell>
          <cell r="BT88">
            <v>827418.16</v>
          </cell>
          <cell r="CB88">
            <v>827418.16</v>
          </cell>
        </row>
        <row r="89">
          <cell r="B89" t="str">
            <v>BP14050</v>
          </cell>
          <cell r="H89">
            <v>5527296.25</v>
          </cell>
          <cell r="N89">
            <v>117667.29</v>
          </cell>
          <cell r="O89">
            <v>4101685.33</v>
          </cell>
          <cell r="R89">
            <v>72213.81</v>
          </cell>
          <cell r="V89">
            <v>1234134.9099999999</v>
          </cell>
          <cell r="AA89">
            <v>625</v>
          </cell>
          <cell r="AB89">
            <v>226084.96</v>
          </cell>
          <cell r="AC89">
            <v>37156.86</v>
          </cell>
          <cell r="AD89">
            <v>281618.8</v>
          </cell>
          <cell r="AG89">
            <v>105</v>
          </cell>
          <cell r="AJ89">
            <v>9927346.9600000009</v>
          </cell>
          <cell r="AK89">
            <v>46902.58</v>
          </cell>
          <cell r="AN89">
            <v>693944.72</v>
          </cell>
          <cell r="AR89">
            <v>3774.44</v>
          </cell>
          <cell r="AS89">
            <v>200</v>
          </cell>
          <cell r="AU89">
            <v>13357</v>
          </cell>
          <cell r="BE89">
            <v>420214.63</v>
          </cell>
          <cell r="BO89">
            <v>1520414.61</v>
          </cell>
          <cell r="BQ89">
            <v>1767778.97</v>
          </cell>
          <cell r="BR89">
            <v>63008021.890000001</v>
          </cell>
          <cell r="BS89">
            <v>536000</v>
          </cell>
          <cell r="BT89">
            <v>89536544.010000005</v>
          </cell>
          <cell r="CB89">
            <v>89536544.010000005</v>
          </cell>
        </row>
        <row r="90">
          <cell r="B90" t="str">
            <v>BP14100</v>
          </cell>
          <cell r="H90">
            <v>153677.41</v>
          </cell>
          <cell r="K90">
            <v>12482.1</v>
          </cell>
          <cell r="L90">
            <v>76657.59</v>
          </cell>
          <cell r="M90">
            <v>9951.1200000000008</v>
          </cell>
          <cell r="N90">
            <v>26241.67</v>
          </cell>
          <cell r="P90">
            <v>6653.97</v>
          </cell>
          <cell r="R90">
            <v>24380.27</v>
          </cell>
          <cell r="AB90">
            <v>19101.05</v>
          </cell>
          <cell r="AC90">
            <v>6549.93</v>
          </cell>
          <cell r="AY90">
            <v>14135.21</v>
          </cell>
          <cell r="BB90">
            <v>698.8</v>
          </cell>
          <cell r="BN90">
            <v>359470.2</v>
          </cell>
          <cell r="BQ90">
            <v>3354803.12</v>
          </cell>
          <cell r="BR90">
            <v>1197015.1200000001</v>
          </cell>
          <cell r="BT90">
            <v>5261817.5599999996</v>
          </cell>
          <cell r="CB90">
            <v>5261817.5599999996</v>
          </cell>
        </row>
        <row r="91">
          <cell r="B91" t="str">
            <v>BP14200</v>
          </cell>
          <cell r="H91">
            <v>7390562.2599999998</v>
          </cell>
          <cell r="BT91">
            <v>7390562.2599999998</v>
          </cell>
          <cell r="CB91">
            <v>7390562.2599999998</v>
          </cell>
        </row>
        <row r="92">
          <cell r="B92" t="str">
            <v>BP14300</v>
          </cell>
          <cell r="D92">
            <v>32624460.010000002</v>
          </cell>
          <cell r="H92">
            <v>19524</v>
          </cell>
          <cell r="AJ92">
            <v>138729</v>
          </cell>
          <cell r="AM92">
            <v>34600</v>
          </cell>
          <cell r="AN92">
            <v>19896.53</v>
          </cell>
          <cell r="AP92">
            <v>49519</v>
          </cell>
          <cell r="BO92">
            <v>-777036.11</v>
          </cell>
          <cell r="BQ92">
            <v>-2066526.82</v>
          </cell>
          <cell r="BR92">
            <v>55203114.530000001</v>
          </cell>
          <cell r="BS92">
            <v>-22944346.41</v>
          </cell>
          <cell r="BT92">
            <v>62301933.729999997</v>
          </cell>
          <cell r="BU92">
            <v>635245.11</v>
          </cell>
          <cell r="CA92">
            <v>635245.11</v>
          </cell>
          <cell r="CB92">
            <v>62937178.840000004</v>
          </cell>
        </row>
        <row r="93">
          <cell r="B93" t="str">
            <v>BP15000</v>
          </cell>
          <cell r="D93">
            <v>43326636.719999999</v>
          </cell>
          <cell r="E93">
            <v>4956774.7300000004</v>
          </cell>
          <cell r="F93">
            <v>55943354.579999998</v>
          </cell>
          <cell r="G93">
            <v>1809956.34</v>
          </cell>
          <cell r="H93">
            <v>168269316.91</v>
          </cell>
          <cell r="I93">
            <v>9074494.6099999994</v>
          </cell>
          <cell r="J93">
            <v>5181668</v>
          </cell>
          <cell r="K93">
            <v>7399554.0499999998</v>
          </cell>
          <cell r="L93">
            <v>8354990.5599999996</v>
          </cell>
          <cell r="M93">
            <v>861290.43</v>
          </cell>
          <cell r="N93">
            <v>8830064.7200000007</v>
          </cell>
          <cell r="O93">
            <v>68508215.950000003</v>
          </cell>
          <cell r="P93">
            <v>828709.67</v>
          </cell>
          <cell r="Q93">
            <v>154619.34</v>
          </cell>
          <cell r="R93">
            <v>17817592.379999999</v>
          </cell>
          <cell r="S93">
            <v>50.16</v>
          </cell>
          <cell r="T93">
            <v>10143673.140000001</v>
          </cell>
          <cell r="U93">
            <v>9970.5499999999993</v>
          </cell>
          <cell r="V93">
            <v>5440773.8300000001</v>
          </cell>
          <cell r="W93">
            <v>306538.15000000002</v>
          </cell>
          <cell r="X93">
            <v>90412.17</v>
          </cell>
          <cell r="Y93">
            <v>111287.91</v>
          </cell>
          <cell r="Z93">
            <v>434138.51</v>
          </cell>
          <cell r="AA93">
            <v>30453.02</v>
          </cell>
          <cell r="AB93">
            <v>7888597.54</v>
          </cell>
          <cell r="AC93">
            <v>8835994.2400000002</v>
          </cell>
          <cell r="AD93">
            <v>9302779.6400000006</v>
          </cell>
          <cell r="AE93">
            <v>140.71</v>
          </cell>
          <cell r="AF93">
            <v>6964.45</v>
          </cell>
          <cell r="AG93">
            <v>24458.91</v>
          </cell>
          <cell r="AH93">
            <v>449729.4</v>
          </cell>
          <cell r="AI93">
            <v>3620</v>
          </cell>
          <cell r="AJ93">
            <v>8688974.8399999999</v>
          </cell>
          <cell r="AK93">
            <v>1246039.58</v>
          </cell>
          <cell r="AL93">
            <v>28465</v>
          </cell>
          <cell r="AM93">
            <v>274473.17</v>
          </cell>
          <cell r="AN93">
            <v>522901.7</v>
          </cell>
          <cell r="AO93">
            <v>5095903.53</v>
          </cell>
          <cell r="AP93">
            <v>10778049.27</v>
          </cell>
          <cell r="AQ93">
            <v>10045644.890000001</v>
          </cell>
          <cell r="AR93">
            <v>2538639.4</v>
          </cell>
          <cell r="AS93">
            <v>2430242.08</v>
          </cell>
          <cell r="AT93">
            <v>21090400.640000001</v>
          </cell>
          <cell r="AU93">
            <v>2679260.54</v>
          </cell>
          <cell r="AV93">
            <v>1033862.35</v>
          </cell>
          <cell r="AW93">
            <v>894971.22</v>
          </cell>
          <cell r="AX93">
            <v>18261208.27</v>
          </cell>
          <cell r="AY93">
            <v>2033528.7</v>
          </cell>
          <cell r="AZ93">
            <v>3361.3</v>
          </cell>
          <cell r="BA93">
            <v>72905176.450000003</v>
          </cell>
          <cell r="BB93">
            <v>6652011.4500000002</v>
          </cell>
          <cell r="BC93">
            <v>251165.16</v>
          </cell>
          <cell r="BD93">
            <v>21388213.379999999</v>
          </cell>
          <cell r="BE93">
            <v>2419883.9</v>
          </cell>
          <cell r="BF93">
            <v>3956.82</v>
          </cell>
          <cell r="BG93">
            <v>139617.20000000001</v>
          </cell>
          <cell r="BH93">
            <v>1096236.02</v>
          </cell>
          <cell r="BI93">
            <v>23889590.309999999</v>
          </cell>
          <cell r="BJ93">
            <v>2085963.09</v>
          </cell>
          <cell r="BK93">
            <v>4225640.87</v>
          </cell>
          <cell r="BL93">
            <v>1049949.6399999999</v>
          </cell>
          <cell r="BM93">
            <v>6925917.8899999997</v>
          </cell>
          <cell r="BN93">
            <v>17294663.609999999</v>
          </cell>
          <cell r="BO93">
            <v>-14062171.640000001</v>
          </cell>
          <cell r="BP93">
            <v>1969637.46</v>
          </cell>
          <cell r="BQ93">
            <v>3824884.76</v>
          </cell>
          <cell r="BR93">
            <v>-120473539.18000001</v>
          </cell>
          <cell r="BS93">
            <v>-3686206.84</v>
          </cell>
          <cell r="BT93">
            <v>559943338.14999998</v>
          </cell>
          <cell r="BU93">
            <v>-299457.28000000003</v>
          </cell>
          <cell r="BV93">
            <v>694</v>
          </cell>
          <cell r="BZ93">
            <v>-392005456.83999997</v>
          </cell>
          <cell r="CA93">
            <v>-392304220.12</v>
          </cell>
          <cell r="CB93">
            <v>167639118.03</v>
          </cell>
        </row>
        <row r="94">
          <cell r="B94" t="str">
            <v>BP15100</v>
          </cell>
          <cell r="E94">
            <v>2000</v>
          </cell>
          <cell r="F94">
            <v>1000262.38</v>
          </cell>
          <cell r="G94">
            <v>300</v>
          </cell>
          <cell r="H94">
            <v>13938468.960000001</v>
          </cell>
          <cell r="I94">
            <v>2726537.56</v>
          </cell>
          <cell r="J94">
            <v>1723995.39</v>
          </cell>
          <cell r="K94">
            <v>713236.87</v>
          </cell>
          <cell r="L94">
            <v>319723.77</v>
          </cell>
          <cell r="M94">
            <v>24247.02</v>
          </cell>
          <cell r="N94">
            <v>1009549.54</v>
          </cell>
          <cell r="P94">
            <v>75716.990000000005</v>
          </cell>
          <cell r="R94">
            <v>715941.9</v>
          </cell>
          <cell r="T94">
            <v>101203.46</v>
          </cell>
          <cell r="X94">
            <v>7500</v>
          </cell>
          <cell r="Y94">
            <v>8000</v>
          </cell>
          <cell r="AB94">
            <v>236464.42</v>
          </cell>
          <cell r="AC94">
            <v>121239.07</v>
          </cell>
          <cell r="AD94">
            <v>223351.69</v>
          </cell>
          <cell r="AJ94">
            <v>225106.46</v>
          </cell>
          <cell r="AK94">
            <v>126769.51</v>
          </cell>
          <cell r="AO94">
            <v>316300</v>
          </cell>
          <cell r="AP94">
            <v>3257149.5</v>
          </cell>
          <cell r="AS94">
            <v>209163.49</v>
          </cell>
          <cell r="AU94">
            <v>12000</v>
          </cell>
          <cell r="AY94">
            <v>187240.48</v>
          </cell>
          <cell r="BB94">
            <v>187434.46</v>
          </cell>
          <cell r="BD94">
            <v>4276206.09</v>
          </cell>
          <cell r="BE94">
            <v>13954.91</v>
          </cell>
          <cell r="BG94">
            <v>1742.18</v>
          </cell>
          <cell r="BH94">
            <v>425698.16</v>
          </cell>
          <cell r="BI94">
            <v>1358179.85</v>
          </cell>
          <cell r="BJ94">
            <v>71061.929999999993</v>
          </cell>
          <cell r="BK94">
            <v>662738.32999999996</v>
          </cell>
          <cell r="BL94">
            <v>212539.18</v>
          </cell>
          <cell r="BM94">
            <v>92519.33</v>
          </cell>
          <cell r="BN94">
            <v>130442.69</v>
          </cell>
          <cell r="BO94">
            <v>-2206000</v>
          </cell>
          <cell r="BQ94">
            <v>3592432.83</v>
          </cell>
          <cell r="BS94">
            <v>-4065865.93</v>
          </cell>
          <cell r="BT94">
            <v>32034552.469999999</v>
          </cell>
          <cell r="CB94">
            <v>32034552.469999999</v>
          </cell>
        </row>
        <row r="95">
          <cell r="B95" t="str">
            <v>BP15200</v>
          </cell>
          <cell r="H95">
            <v>20643875.539999999</v>
          </cell>
          <cell r="L95">
            <v>1032213.11</v>
          </cell>
          <cell r="AJ95">
            <v>1152325.68</v>
          </cell>
          <cell r="BE95">
            <v>273242.38</v>
          </cell>
          <cell r="BT95">
            <v>23101656.710000001</v>
          </cell>
          <cell r="CB95">
            <v>23101656.710000001</v>
          </cell>
        </row>
        <row r="96">
          <cell r="B96" t="str">
            <v>BP15300</v>
          </cell>
        </row>
        <row r="97">
          <cell r="B97" t="str">
            <v>BP15400</v>
          </cell>
          <cell r="H97">
            <v>20643875.539999999</v>
          </cell>
          <cell r="L97">
            <v>1032213.11</v>
          </cell>
          <cell r="AJ97">
            <v>1152325.68</v>
          </cell>
          <cell r="BE97">
            <v>273242.38</v>
          </cell>
          <cell r="BT97">
            <v>23101656.710000001</v>
          </cell>
          <cell r="CB97">
            <v>23101656.710000001</v>
          </cell>
        </row>
        <row r="98">
          <cell r="B98" t="str">
            <v>BP15500</v>
          </cell>
          <cell r="D98">
            <v>-246104.99</v>
          </cell>
          <cell r="E98">
            <v>256543.82</v>
          </cell>
          <cell r="F98">
            <v>11640695.9</v>
          </cell>
          <cell r="G98">
            <v>30993.46</v>
          </cell>
          <cell r="H98">
            <v>7555747.4800000004</v>
          </cell>
          <cell r="I98">
            <v>731958.95</v>
          </cell>
          <cell r="J98">
            <v>5705.2</v>
          </cell>
          <cell r="K98">
            <v>3087620.37</v>
          </cell>
          <cell r="L98">
            <v>1328830.05</v>
          </cell>
          <cell r="M98">
            <v>159698.64000000001</v>
          </cell>
          <cell r="N98">
            <v>3118634.47</v>
          </cell>
          <cell r="O98">
            <v>307678.40000000002</v>
          </cell>
          <cell r="P98">
            <v>246652.34</v>
          </cell>
          <cell r="Q98">
            <v>15158.5</v>
          </cell>
          <cell r="R98">
            <v>2604765.77</v>
          </cell>
          <cell r="T98">
            <v>216944.44</v>
          </cell>
          <cell r="V98">
            <v>181757.96</v>
          </cell>
          <cell r="W98">
            <v>1106.74</v>
          </cell>
          <cell r="X98">
            <v>71418.48</v>
          </cell>
          <cell r="Y98">
            <v>38890.51</v>
          </cell>
          <cell r="Z98">
            <v>101500.57</v>
          </cell>
          <cell r="AA98">
            <v>4837.42</v>
          </cell>
          <cell r="AB98">
            <v>2005909.57</v>
          </cell>
          <cell r="AC98">
            <v>463817.61</v>
          </cell>
          <cell r="AD98">
            <v>941528.26</v>
          </cell>
          <cell r="AG98">
            <v>3179.07</v>
          </cell>
          <cell r="AH98">
            <v>26718.66</v>
          </cell>
          <cell r="AJ98">
            <v>2143353.29</v>
          </cell>
          <cell r="AK98">
            <v>95417.77</v>
          </cell>
          <cell r="AL98">
            <v>1414</v>
          </cell>
          <cell r="AM98">
            <v>160811.59</v>
          </cell>
          <cell r="AN98">
            <v>58958.78</v>
          </cell>
          <cell r="AO98">
            <v>56441.29</v>
          </cell>
          <cell r="AP98">
            <v>594456.24</v>
          </cell>
          <cell r="AQ98">
            <v>562.5</v>
          </cell>
          <cell r="AR98">
            <v>107961.81</v>
          </cell>
          <cell r="AS98">
            <v>64673.48</v>
          </cell>
          <cell r="AT98">
            <v>16022.81</v>
          </cell>
          <cell r="AU98">
            <v>168678.78</v>
          </cell>
          <cell r="AV98">
            <v>72854.8</v>
          </cell>
          <cell r="AW98">
            <v>34508.68</v>
          </cell>
          <cell r="AX98">
            <v>37.5</v>
          </cell>
          <cell r="AY98">
            <v>86997.82</v>
          </cell>
          <cell r="AZ98">
            <v>37.5</v>
          </cell>
          <cell r="BA98">
            <v>1257.17</v>
          </cell>
          <cell r="BB98">
            <v>249002.11</v>
          </cell>
          <cell r="BC98">
            <v>17601.490000000002</v>
          </cell>
          <cell r="BD98">
            <v>2086473.25</v>
          </cell>
          <cell r="BE98">
            <v>549972.96</v>
          </cell>
          <cell r="BG98">
            <v>550.51</v>
          </cell>
          <cell r="BH98">
            <v>1079.33</v>
          </cell>
          <cell r="BI98">
            <v>1733291.03</v>
          </cell>
          <cell r="BJ98">
            <v>59824.53</v>
          </cell>
          <cell r="BK98">
            <v>143232.46</v>
          </cell>
          <cell r="BL98">
            <v>10330.68</v>
          </cell>
          <cell r="BM98">
            <v>1508.39</v>
          </cell>
          <cell r="BN98">
            <v>3569494.9</v>
          </cell>
          <cell r="BO98">
            <v>-2355078.77</v>
          </cell>
          <cell r="BP98">
            <v>900000</v>
          </cell>
          <cell r="BR98">
            <v>-2386.96</v>
          </cell>
          <cell r="BT98">
            <v>45531529.369999997</v>
          </cell>
          <cell r="BZ98">
            <v>-1893857.91</v>
          </cell>
          <cell r="CA98">
            <v>-1893857.91</v>
          </cell>
          <cell r="CB98">
            <v>43637671.460000001</v>
          </cell>
        </row>
        <row r="99">
          <cell r="B99" t="str">
            <v>BP15600</v>
          </cell>
          <cell r="D99">
            <v>-246104.99</v>
          </cell>
          <cell r="E99">
            <v>256543.82</v>
          </cell>
          <cell r="F99">
            <v>11638426.15</v>
          </cell>
          <cell r="G99">
            <v>30993.46</v>
          </cell>
          <cell r="H99">
            <v>7555747.4800000004</v>
          </cell>
          <cell r="I99">
            <v>731958.95</v>
          </cell>
          <cell r="J99">
            <v>5705.2</v>
          </cell>
          <cell r="K99">
            <v>3087620.37</v>
          </cell>
          <cell r="L99">
            <v>1328830.05</v>
          </cell>
          <cell r="M99">
            <v>159698.64000000001</v>
          </cell>
          <cell r="N99">
            <v>3118634.47</v>
          </cell>
          <cell r="O99">
            <v>307678.40000000002</v>
          </cell>
          <cell r="P99">
            <v>246652.34</v>
          </cell>
          <cell r="Q99">
            <v>15158.5</v>
          </cell>
          <cell r="R99">
            <v>2604765.77</v>
          </cell>
          <cell r="T99">
            <v>216944.44</v>
          </cell>
          <cell r="V99">
            <v>181757.96</v>
          </cell>
          <cell r="W99">
            <v>1106.74</v>
          </cell>
          <cell r="X99">
            <v>71418.48</v>
          </cell>
          <cell r="Y99">
            <v>38890.51</v>
          </cell>
          <cell r="Z99">
            <v>101500.57</v>
          </cell>
          <cell r="AA99">
            <v>4837.42</v>
          </cell>
          <cell r="AB99">
            <v>2005909.57</v>
          </cell>
          <cell r="AC99">
            <v>463817.61</v>
          </cell>
          <cell r="AD99">
            <v>941528.26</v>
          </cell>
          <cell r="AG99">
            <v>3179.07</v>
          </cell>
          <cell r="AH99">
            <v>26718.66</v>
          </cell>
          <cell r="AJ99">
            <v>2134438.5699999998</v>
          </cell>
          <cell r="AK99">
            <v>95417.77</v>
          </cell>
          <cell r="AL99">
            <v>1414</v>
          </cell>
          <cell r="AM99">
            <v>87425.41</v>
          </cell>
          <cell r="AN99">
            <v>32937.75</v>
          </cell>
          <cell r="AO99">
            <v>56441.29</v>
          </cell>
          <cell r="AP99">
            <v>594456.24</v>
          </cell>
          <cell r="AQ99">
            <v>562.5</v>
          </cell>
          <cell r="AR99">
            <v>107961.81</v>
          </cell>
          <cell r="AS99">
            <v>64673.48</v>
          </cell>
          <cell r="AT99">
            <v>16022.81</v>
          </cell>
          <cell r="AU99">
            <v>168678.78</v>
          </cell>
          <cell r="AV99">
            <v>72854.8</v>
          </cell>
          <cell r="AW99">
            <v>34508.68</v>
          </cell>
          <cell r="AX99">
            <v>37.5</v>
          </cell>
          <cell r="AY99">
            <v>86997.82</v>
          </cell>
          <cell r="AZ99">
            <v>37.5</v>
          </cell>
          <cell r="BA99">
            <v>1257.17</v>
          </cell>
          <cell r="BB99">
            <v>249002.11</v>
          </cell>
          <cell r="BC99">
            <v>17601.490000000002</v>
          </cell>
          <cell r="BD99">
            <v>2086473.25</v>
          </cell>
          <cell r="BE99">
            <v>549972.96</v>
          </cell>
          <cell r="BG99">
            <v>550.51</v>
          </cell>
          <cell r="BH99">
            <v>1079.33</v>
          </cell>
          <cell r="BI99">
            <v>1733291.03</v>
          </cell>
          <cell r="BJ99">
            <v>59824.53</v>
          </cell>
          <cell r="BK99">
            <v>143232.46</v>
          </cell>
          <cell r="BL99">
            <v>10330.68</v>
          </cell>
          <cell r="BM99">
            <v>1508.39</v>
          </cell>
          <cell r="BN99">
            <v>3569494.9</v>
          </cell>
          <cell r="BO99">
            <v>-2355078.77</v>
          </cell>
          <cell r="BP99">
            <v>900000</v>
          </cell>
          <cell r="BR99">
            <v>-2386.96</v>
          </cell>
          <cell r="BT99">
            <v>45420937.689999998</v>
          </cell>
          <cell r="BZ99">
            <v>-1893857.91</v>
          </cell>
          <cell r="CA99">
            <v>-1893857.91</v>
          </cell>
          <cell r="CB99">
            <v>43527079.780000001</v>
          </cell>
        </row>
        <row r="100">
          <cell r="B100" t="str">
            <v>BP15700</v>
          </cell>
          <cell r="F100">
            <v>2269.75</v>
          </cell>
          <cell r="AJ100">
            <v>8914.7199999999993</v>
          </cell>
          <cell r="AM100">
            <v>73386.179999999993</v>
          </cell>
          <cell r="AN100">
            <v>26021.03</v>
          </cell>
          <cell r="BT100">
            <v>110591.67999999999</v>
          </cell>
          <cell r="CB100">
            <v>110591.67999999999</v>
          </cell>
        </row>
        <row r="101">
          <cell r="B101" t="str">
            <v>BP15800</v>
          </cell>
        </row>
        <row r="102">
          <cell r="B102" t="str">
            <v>BP15900</v>
          </cell>
          <cell r="D102">
            <v>35756923.369999997</v>
          </cell>
          <cell r="E102">
            <v>4433893.8</v>
          </cell>
          <cell r="F102">
            <v>37026096.369999997</v>
          </cell>
          <cell r="G102">
            <v>1736878.02</v>
          </cell>
          <cell r="H102">
            <v>108490312.81</v>
          </cell>
          <cell r="I102">
            <v>5120355.4400000004</v>
          </cell>
          <cell r="J102">
            <v>3072003.01</v>
          </cell>
          <cell r="K102">
            <v>203778.13</v>
          </cell>
          <cell r="L102">
            <v>6869.12</v>
          </cell>
          <cell r="M102">
            <v>112914.84</v>
          </cell>
          <cell r="N102">
            <v>-15695.16</v>
          </cell>
          <cell r="O102">
            <v>66848297.189999998</v>
          </cell>
          <cell r="P102">
            <v>4909.22</v>
          </cell>
          <cell r="Q102">
            <v>87861.17</v>
          </cell>
          <cell r="R102">
            <v>10968500.880000001</v>
          </cell>
          <cell r="T102">
            <v>9534639.8800000008</v>
          </cell>
          <cell r="U102">
            <v>989.55</v>
          </cell>
          <cell r="V102">
            <v>4274227.04</v>
          </cell>
          <cell r="W102">
            <v>282094.40999999997</v>
          </cell>
          <cell r="Y102">
            <v>16452.240000000002</v>
          </cell>
          <cell r="Z102">
            <v>42234.34</v>
          </cell>
          <cell r="AA102">
            <v>3307.06</v>
          </cell>
          <cell r="AB102">
            <v>3187725.3</v>
          </cell>
          <cell r="AC102">
            <v>7494792.5700000003</v>
          </cell>
          <cell r="AD102">
            <v>6910075.3300000001</v>
          </cell>
          <cell r="AF102">
            <v>1523.45</v>
          </cell>
          <cell r="AH102">
            <v>96528.49</v>
          </cell>
          <cell r="AJ102">
            <v>-8928.0400000000009</v>
          </cell>
          <cell r="AK102">
            <v>853397.66</v>
          </cell>
          <cell r="AL102">
            <v>21821</v>
          </cell>
          <cell r="AN102">
            <v>391376.92</v>
          </cell>
          <cell r="AO102">
            <v>4113583.77</v>
          </cell>
          <cell r="AP102">
            <v>4603780.76</v>
          </cell>
          <cell r="AQ102">
            <v>2545345.98</v>
          </cell>
          <cell r="AR102">
            <v>2376921.27</v>
          </cell>
          <cell r="AS102">
            <v>490523.54</v>
          </cell>
          <cell r="AT102">
            <v>2568462.0499999998</v>
          </cell>
          <cell r="AU102">
            <v>2379657.2599999998</v>
          </cell>
          <cell r="AV102">
            <v>891091.69</v>
          </cell>
          <cell r="AW102">
            <v>838319.21</v>
          </cell>
          <cell r="AX102">
            <v>2931855.49</v>
          </cell>
          <cell r="AY102">
            <v>1718635.85</v>
          </cell>
          <cell r="AZ102">
            <v>39.9</v>
          </cell>
          <cell r="BA102">
            <v>6765836.7300000004</v>
          </cell>
          <cell r="BB102">
            <v>1587575.01</v>
          </cell>
          <cell r="BC102">
            <v>103121.49</v>
          </cell>
          <cell r="BD102">
            <v>8223545.4500000002</v>
          </cell>
          <cell r="BE102">
            <v>1058995.8</v>
          </cell>
          <cell r="BG102">
            <v>2406.12</v>
          </cell>
          <cell r="BH102">
            <v>630475.77</v>
          </cell>
          <cell r="BI102">
            <v>20184977.829999998</v>
          </cell>
          <cell r="BJ102">
            <v>1889176.11</v>
          </cell>
          <cell r="BK102">
            <v>3197353.5</v>
          </cell>
          <cell r="BL102">
            <v>554345.05000000005</v>
          </cell>
          <cell r="BM102">
            <v>6425986.8600000003</v>
          </cell>
          <cell r="BN102">
            <v>10561635.789999999</v>
          </cell>
          <cell r="BO102">
            <v>349540.99</v>
          </cell>
          <cell r="BP102">
            <v>38103.18</v>
          </cell>
          <cell r="BR102">
            <v>-8983134.1899999995</v>
          </cell>
          <cell r="BT102">
            <v>385004313.67000002</v>
          </cell>
          <cell r="BU102">
            <v>-694</v>
          </cell>
          <cell r="BV102">
            <v>694</v>
          </cell>
          <cell r="BZ102">
            <v>-384891840.81999999</v>
          </cell>
          <cell r="CA102">
            <v>-384891840.81999999</v>
          </cell>
          <cell r="CB102">
            <v>112472.85</v>
          </cell>
        </row>
        <row r="103">
          <cell r="B103" t="str">
            <v>BP16000</v>
          </cell>
          <cell r="D103">
            <v>35756923.369999997</v>
          </cell>
          <cell r="E103">
            <v>4433893.8</v>
          </cell>
          <cell r="F103">
            <v>37026096.369999997</v>
          </cell>
          <cell r="G103">
            <v>1736878.02</v>
          </cell>
          <cell r="H103">
            <v>108490312.81</v>
          </cell>
          <cell r="I103">
            <v>5120355.4400000004</v>
          </cell>
          <cell r="J103">
            <v>3072003.01</v>
          </cell>
          <cell r="K103">
            <v>203778.13</v>
          </cell>
          <cell r="L103">
            <v>6869.12</v>
          </cell>
          <cell r="M103">
            <v>112914.84</v>
          </cell>
          <cell r="N103">
            <v>174304.84</v>
          </cell>
          <cell r="O103">
            <v>66848297.189999998</v>
          </cell>
          <cell r="P103">
            <v>4909.22</v>
          </cell>
          <cell r="Q103">
            <v>87861.17</v>
          </cell>
          <cell r="R103">
            <v>10968500.880000001</v>
          </cell>
          <cell r="T103">
            <v>9534639.8800000008</v>
          </cell>
          <cell r="U103">
            <v>989.55</v>
          </cell>
          <cell r="V103">
            <v>4274227.04</v>
          </cell>
          <cell r="W103">
            <v>282094.40999999997</v>
          </cell>
          <cell r="Y103">
            <v>16452.240000000002</v>
          </cell>
          <cell r="Z103">
            <v>42234.34</v>
          </cell>
          <cell r="AA103">
            <v>3307.06</v>
          </cell>
          <cell r="AB103">
            <v>3187725.3</v>
          </cell>
          <cell r="AC103">
            <v>7494792.5700000003</v>
          </cell>
          <cell r="AD103">
            <v>6910075.3300000001</v>
          </cell>
          <cell r="AF103">
            <v>1523.45</v>
          </cell>
          <cell r="AH103">
            <v>96528.49</v>
          </cell>
          <cell r="AJ103">
            <v>-8928.0400000000009</v>
          </cell>
          <cell r="AK103">
            <v>853397.66</v>
          </cell>
          <cell r="AL103">
            <v>21821</v>
          </cell>
          <cell r="AN103">
            <v>391376.92</v>
          </cell>
          <cell r="AO103">
            <v>4113583.77</v>
          </cell>
          <cell r="AP103">
            <v>4603780.76</v>
          </cell>
          <cell r="AQ103">
            <v>2545345.98</v>
          </cell>
          <cell r="AR103">
            <v>2376921.27</v>
          </cell>
          <cell r="AS103">
            <v>490523.54</v>
          </cell>
          <cell r="AT103">
            <v>2568462.0499999998</v>
          </cell>
          <cell r="AU103">
            <v>2379657.2599999998</v>
          </cell>
          <cell r="AV103">
            <v>891091.69</v>
          </cell>
          <cell r="AW103">
            <v>838319.21</v>
          </cell>
          <cell r="AX103">
            <v>2931855.49</v>
          </cell>
          <cell r="AY103">
            <v>1718635.85</v>
          </cell>
          <cell r="AZ103">
            <v>39.9</v>
          </cell>
          <cell r="BA103">
            <v>6765836.7300000004</v>
          </cell>
          <cell r="BB103">
            <v>1587575.01</v>
          </cell>
          <cell r="BC103">
            <v>103121.49</v>
          </cell>
          <cell r="BD103">
            <v>8223545.4500000002</v>
          </cell>
          <cell r="BE103">
            <v>1058995.8</v>
          </cell>
          <cell r="BG103">
            <v>2406.12</v>
          </cell>
          <cell r="BH103">
            <v>630475.77</v>
          </cell>
          <cell r="BI103">
            <v>20184977.829999998</v>
          </cell>
          <cell r="BJ103">
            <v>1889176.11</v>
          </cell>
          <cell r="BK103">
            <v>3197353.5</v>
          </cell>
          <cell r="BL103">
            <v>554345.05000000005</v>
          </cell>
          <cell r="BM103">
            <v>6425986.8600000003</v>
          </cell>
          <cell r="BN103">
            <v>10561635.789999999</v>
          </cell>
          <cell r="BO103">
            <v>47068.14</v>
          </cell>
          <cell r="BP103">
            <v>38103.18</v>
          </cell>
          <cell r="BR103">
            <v>-8983134.1899999995</v>
          </cell>
          <cell r="BT103">
            <v>384891840.81999999</v>
          </cell>
          <cell r="BU103">
            <v>-694</v>
          </cell>
          <cell r="BV103">
            <v>694</v>
          </cell>
          <cell r="BZ103">
            <v>-384891840.81999999</v>
          </cell>
          <cell r="CA103">
            <v>-384891840.81999999</v>
          </cell>
        </row>
        <row r="104">
          <cell r="B104" t="str">
            <v>BP16100</v>
          </cell>
          <cell r="N104">
            <v>-190000</v>
          </cell>
          <cell r="BO104">
            <v>217953.1</v>
          </cell>
          <cell r="BT104">
            <v>27953.1</v>
          </cell>
          <cell r="CB104">
            <v>27953.1</v>
          </cell>
        </row>
        <row r="105">
          <cell r="B105" t="str">
            <v>BP16200</v>
          </cell>
          <cell r="BO105">
            <v>84519.75</v>
          </cell>
          <cell r="BT105">
            <v>84519.75</v>
          </cell>
          <cell r="CB105">
            <v>84519.75</v>
          </cell>
        </row>
        <row r="106">
          <cell r="B106" t="str">
            <v>BP16300</v>
          </cell>
          <cell r="D106">
            <v>262723.06</v>
          </cell>
          <cell r="E106">
            <v>23559.02</v>
          </cell>
          <cell r="F106">
            <v>1557747.72</v>
          </cell>
          <cell r="G106">
            <v>8893.08</v>
          </cell>
          <cell r="H106">
            <v>15816024.33</v>
          </cell>
          <cell r="I106">
            <v>495642.66</v>
          </cell>
          <cell r="J106">
            <v>379964.4</v>
          </cell>
          <cell r="K106">
            <v>2442859.46</v>
          </cell>
          <cell r="L106">
            <v>2528388.1800000002</v>
          </cell>
          <cell r="M106">
            <v>167373.53</v>
          </cell>
          <cell r="N106">
            <v>3708695.88</v>
          </cell>
          <cell r="O106">
            <v>82572.25</v>
          </cell>
          <cell r="P106">
            <v>381612.76</v>
          </cell>
          <cell r="Q106">
            <v>26096.82</v>
          </cell>
          <cell r="R106">
            <v>2259597.98</v>
          </cell>
          <cell r="T106">
            <v>225558.13</v>
          </cell>
          <cell r="U106">
            <v>8981</v>
          </cell>
          <cell r="V106">
            <v>285579.90999999997</v>
          </cell>
          <cell r="W106">
            <v>23337</v>
          </cell>
          <cell r="X106">
            <v>11493.69</v>
          </cell>
          <cell r="Y106">
            <v>13882.7</v>
          </cell>
          <cell r="Z106">
            <v>133151.17000000001</v>
          </cell>
          <cell r="AA106">
            <v>18217.689999999999</v>
          </cell>
          <cell r="AB106">
            <v>1166147.82</v>
          </cell>
          <cell r="AC106">
            <v>507028.81</v>
          </cell>
          <cell r="AD106">
            <v>827926.89</v>
          </cell>
          <cell r="AF106">
            <v>5441</v>
          </cell>
          <cell r="AG106">
            <v>2537.84</v>
          </cell>
          <cell r="AH106">
            <v>164419.22</v>
          </cell>
          <cell r="AI106">
            <v>3620</v>
          </cell>
          <cell r="AJ106">
            <v>791341.66</v>
          </cell>
          <cell r="AK106">
            <v>117350.99</v>
          </cell>
          <cell r="AL106">
            <v>5230</v>
          </cell>
          <cell r="AM106">
            <v>18598.169999999998</v>
          </cell>
          <cell r="AN106">
            <v>9150.58</v>
          </cell>
          <cell r="AO106">
            <v>602554.6</v>
          </cell>
          <cell r="AP106">
            <v>-78325</v>
          </cell>
          <cell r="AQ106">
            <v>12936.5</v>
          </cell>
          <cell r="AR106">
            <v>37866.07</v>
          </cell>
          <cell r="AS106">
            <v>22177.13</v>
          </cell>
          <cell r="AT106">
            <v>72448.42</v>
          </cell>
          <cell r="AU106">
            <v>46816.51</v>
          </cell>
          <cell r="AV106">
            <v>12783.7</v>
          </cell>
          <cell r="AW106">
            <v>15679.7</v>
          </cell>
          <cell r="AX106">
            <v>13550</v>
          </cell>
          <cell r="AY106">
            <v>12738.82</v>
          </cell>
          <cell r="AZ106">
            <v>3283.9</v>
          </cell>
          <cell r="BA106">
            <v>26436.5</v>
          </cell>
          <cell r="BB106">
            <v>27444.91</v>
          </cell>
          <cell r="BC106">
            <v>93819.83</v>
          </cell>
          <cell r="BD106">
            <v>1353976.33</v>
          </cell>
          <cell r="BE106">
            <v>75363.63</v>
          </cell>
          <cell r="BF106">
            <v>3502.1</v>
          </cell>
          <cell r="BG106">
            <v>9382.81</v>
          </cell>
          <cell r="BH106">
            <v>35556.61</v>
          </cell>
          <cell r="BI106">
            <v>576775.5</v>
          </cell>
          <cell r="BJ106">
            <v>51344.37</v>
          </cell>
          <cell r="BK106">
            <v>92274.75</v>
          </cell>
          <cell r="BL106">
            <v>227506.05</v>
          </cell>
          <cell r="BM106">
            <v>-265127.96000000002</v>
          </cell>
          <cell r="BN106">
            <v>2318386.7000000002</v>
          </cell>
          <cell r="BO106">
            <v>-10418717.279999999</v>
          </cell>
          <cell r="BP106">
            <v>1031534.28</v>
          </cell>
          <cell r="BQ106">
            <v>170128.99</v>
          </cell>
          <cell r="BR106">
            <v>-753840.4</v>
          </cell>
          <cell r="BS106">
            <v>190659.09</v>
          </cell>
          <cell r="BT106">
            <v>30101662.559999999</v>
          </cell>
          <cell r="BU106">
            <v>-298763.28000000003</v>
          </cell>
          <cell r="BZ106">
            <v>-5024566.2300000004</v>
          </cell>
          <cell r="CA106">
            <v>-5323329.51</v>
          </cell>
          <cell r="CB106">
            <v>24778333.050000001</v>
          </cell>
        </row>
        <row r="107">
          <cell r="B107" t="str">
            <v>BP16400</v>
          </cell>
          <cell r="D107">
            <v>-2655.08</v>
          </cell>
          <cell r="H107">
            <v>5656226.25</v>
          </cell>
          <cell r="K107">
            <v>1386920.8</v>
          </cell>
          <cell r="L107">
            <v>1953446.01</v>
          </cell>
          <cell r="M107">
            <v>120524.41</v>
          </cell>
          <cell r="N107">
            <v>2350607.4500000002</v>
          </cell>
          <cell r="O107">
            <v>22582.21</v>
          </cell>
          <cell r="P107">
            <v>181811.75</v>
          </cell>
          <cell r="Q107">
            <v>18130.82</v>
          </cell>
          <cell r="R107">
            <v>1408816.82</v>
          </cell>
          <cell r="T107">
            <v>183045.98</v>
          </cell>
          <cell r="V107">
            <v>118133.17</v>
          </cell>
          <cell r="X107">
            <v>11493.69</v>
          </cell>
          <cell r="Z107">
            <v>112593.08</v>
          </cell>
          <cell r="AA107">
            <v>7364.85</v>
          </cell>
          <cell r="AB107">
            <v>809921.69</v>
          </cell>
          <cell r="AC107">
            <v>348936.43</v>
          </cell>
          <cell r="AD107">
            <v>586466.68000000005</v>
          </cell>
          <cell r="AG107">
            <v>237.84</v>
          </cell>
          <cell r="AH107">
            <v>86798.12</v>
          </cell>
          <cell r="AJ107">
            <v>518992.68</v>
          </cell>
          <cell r="AK107">
            <v>79998.39</v>
          </cell>
          <cell r="AM107">
            <v>14473.17</v>
          </cell>
          <cell r="AN107">
            <v>2742.13</v>
          </cell>
          <cell r="AP107">
            <v>-545229.84</v>
          </cell>
          <cell r="AR107">
            <v>1185.5899999999999</v>
          </cell>
          <cell r="AS107">
            <v>1290.52</v>
          </cell>
          <cell r="AU107">
            <v>2714.02</v>
          </cell>
          <cell r="AV107">
            <v>693.39</v>
          </cell>
          <cell r="AW107">
            <v>1133.97</v>
          </cell>
          <cell r="AY107">
            <v>1169.05</v>
          </cell>
          <cell r="BB107">
            <v>3715.29</v>
          </cell>
          <cell r="BC107">
            <v>-8216.58</v>
          </cell>
          <cell r="BD107">
            <v>632022.54</v>
          </cell>
          <cell r="BE107">
            <v>44091.58</v>
          </cell>
          <cell r="BF107">
            <v>652.1</v>
          </cell>
          <cell r="BI107">
            <v>359160.76</v>
          </cell>
          <cell r="BJ107">
            <v>2372.54</v>
          </cell>
          <cell r="BK107">
            <v>19030.16</v>
          </cell>
          <cell r="BL107">
            <v>109381.69</v>
          </cell>
          <cell r="BM107">
            <v>-311474.65000000002</v>
          </cell>
          <cell r="BN107">
            <v>1918965.88</v>
          </cell>
          <cell r="BO107">
            <v>-10388968.5</v>
          </cell>
          <cell r="BP107">
            <v>1031534.28</v>
          </cell>
          <cell r="BR107">
            <v>-753389.28</v>
          </cell>
          <cell r="BT107">
            <v>8099443.8499999996</v>
          </cell>
          <cell r="BZ107">
            <v>-3628674.43</v>
          </cell>
          <cell r="CA107">
            <v>-3628674.43</v>
          </cell>
          <cell r="CB107">
            <v>4470769.42</v>
          </cell>
        </row>
        <row r="108">
          <cell r="B108" t="str">
            <v>BP16500</v>
          </cell>
          <cell r="D108">
            <v>265378.14</v>
          </cell>
          <cell r="E108">
            <v>23559.02</v>
          </cell>
          <cell r="F108">
            <v>1557747.72</v>
          </cell>
          <cell r="G108">
            <v>8893.08</v>
          </cell>
          <cell r="H108">
            <v>10159798.08</v>
          </cell>
          <cell r="I108">
            <v>495642.66</v>
          </cell>
          <cell r="J108">
            <v>379964.4</v>
          </cell>
          <cell r="K108">
            <v>1055938.6599999999</v>
          </cell>
          <cell r="L108">
            <v>574942.17000000004</v>
          </cell>
          <cell r="M108">
            <v>46849.120000000003</v>
          </cell>
          <cell r="N108">
            <v>1358088.43</v>
          </cell>
          <cell r="O108">
            <v>59990.04</v>
          </cell>
          <cell r="P108">
            <v>199801.01</v>
          </cell>
          <cell r="Q108">
            <v>7966</v>
          </cell>
          <cell r="R108">
            <v>850781.16</v>
          </cell>
          <cell r="T108">
            <v>42512.15</v>
          </cell>
          <cell r="U108">
            <v>8981</v>
          </cell>
          <cell r="V108">
            <v>167446.74</v>
          </cell>
          <cell r="W108">
            <v>23337</v>
          </cell>
          <cell r="Y108">
            <v>13882.7</v>
          </cell>
          <cell r="Z108">
            <v>20558.09</v>
          </cell>
          <cell r="AA108">
            <v>10852.84</v>
          </cell>
          <cell r="AB108">
            <v>356226.13</v>
          </cell>
          <cell r="AC108">
            <v>158092.38</v>
          </cell>
          <cell r="AD108">
            <v>241460.21</v>
          </cell>
          <cell r="AF108">
            <v>5441</v>
          </cell>
          <cell r="AG108">
            <v>2300</v>
          </cell>
          <cell r="AH108">
            <v>77621.100000000006</v>
          </cell>
          <cell r="AI108">
            <v>3620</v>
          </cell>
          <cell r="AJ108">
            <v>272348.98</v>
          </cell>
          <cell r="AK108">
            <v>37352.6</v>
          </cell>
          <cell r="AL108">
            <v>5230</v>
          </cell>
          <cell r="AM108">
            <v>4125</v>
          </cell>
          <cell r="AN108">
            <v>6408.45</v>
          </cell>
          <cell r="AO108">
            <v>602554.6</v>
          </cell>
          <cell r="AP108">
            <v>466904.84</v>
          </cell>
          <cell r="AQ108">
            <v>12936.5</v>
          </cell>
          <cell r="AR108">
            <v>36680.480000000003</v>
          </cell>
          <cell r="AS108">
            <v>20886.61</v>
          </cell>
          <cell r="AT108">
            <v>72448.42</v>
          </cell>
          <cell r="AU108">
            <v>44102.49</v>
          </cell>
          <cell r="AV108">
            <v>12090.31</v>
          </cell>
          <cell r="AW108">
            <v>14545.73</v>
          </cell>
          <cell r="AX108">
            <v>13550</v>
          </cell>
          <cell r="AY108">
            <v>11569.77</v>
          </cell>
          <cell r="AZ108">
            <v>3283.9</v>
          </cell>
          <cell r="BA108">
            <v>26436.5</v>
          </cell>
          <cell r="BB108">
            <v>23729.62</v>
          </cell>
          <cell r="BC108">
            <v>102036.41</v>
          </cell>
          <cell r="BD108">
            <v>721953.79</v>
          </cell>
          <cell r="BE108">
            <v>31272.05</v>
          </cell>
          <cell r="BF108">
            <v>2850</v>
          </cell>
          <cell r="BG108">
            <v>9382.81</v>
          </cell>
          <cell r="BH108">
            <v>35556.61</v>
          </cell>
          <cell r="BI108">
            <v>217614.74</v>
          </cell>
          <cell r="BJ108">
            <v>48971.83</v>
          </cell>
          <cell r="BK108">
            <v>73244.59</v>
          </cell>
          <cell r="BL108">
            <v>118124.36</v>
          </cell>
          <cell r="BM108">
            <v>46346.69</v>
          </cell>
          <cell r="BN108">
            <v>399420.82</v>
          </cell>
          <cell r="BO108">
            <v>-29748.78</v>
          </cell>
          <cell r="BQ108">
            <v>170128.99</v>
          </cell>
          <cell r="BR108">
            <v>-451.12</v>
          </cell>
          <cell r="BS108">
            <v>190659.09</v>
          </cell>
          <cell r="BT108">
            <v>22002218.710000001</v>
          </cell>
          <cell r="BU108">
            <v>-298763.28000000003</v>
          </cell>
          <cell r="BZ108">
            <v>-1395891.8</v>
          </cell>
          <cell r="CA108">
            <v>-1694655.08</v>
          </cell>
          <cell r="CB108">
            <v>20307563.629999999</v>
          </cell>
        </row>
        <row r="109">
          <cell r="B109" t="str">
            <v>BP16550</v>
          </cell>
          <cell r="E109">
            <v>0.06</v>
          </cell>
          <cell r="F109">
            <v>2334755.4500000002</v>
          </cell>
          <cell r="H109">
            <v>1296590.8</v>
          </cell>
          <cell r="K109">
            <v>58256.43</v>
          </cell>
          <cell r="L109">
            <v>12219.35</v>
          </cell>
          <cell r="M109">
            <v>129787.13</v>
          </cell>
          <cell r="N109">
            <v>115725.46</v>
          </cell>
          <cell r="O109">
            <v>1269668.1100000001</v>
          </cell>
          <cell r="P109">
            <v>10315.26</v>
          </cell>
          <cell r="R109">
            <v>40401.08</v>
          </cell>
          <cell r="S109">
            <v>50.16</v>
          </cell>
          <cell r="T109">
            <v>25680.799999999999</v>
          </cell>
          <cell r="V109">
            <v>525747.07999999996</v>
          </cell>
          <cell r="AA109">
            <v>1706.85</v>
          </cell>
          <cell r="AB109">
            <v>113621.18</v>
          </cell>
          <cell r="AC109">
            <v>77557.31</v>
          </cell>
          <cell r="AD109">
            <v>116184.25</v>
          </cell>
          <cell r="AE109">
            <v>140.71</v>
          </cell>
          <cell r="AH109">
            <v>2666.41</v>
          </cell>
          <cell r="AJ109">
            <v>4089091.09</v>
          </cell>
          <cell r="AK109">
            <v>6623.92</v>
          </cell>
          <cell r="AN109">
            <v>60914.35</v>
          </cell>
          <cell r="AQ109">
            <v>7486799.9100000001</v>
          </cell>
          <cell r="AS109">
            <v>1643145.13</v>
          </cell>
          <cell r="AT109">
            <v>18433467.359999999</v>
          </cell>
          <cell r="AX109">
            <v>15315765.279999999</v>
          </cell>
          <cell r="BA109">
            <v>66111646.049999997</v>
          </cell>
          <cell r="BB109">
            <v>4141405.81</v>
          </cell>
          <cell r="BE109">
            <v>197800.9</v>
          </cell>
          <cell r="BG109">
            <v>10237.82</v>
          </cell>
          <cell r="BK109">
            <v>200</v>
          </cell>
          <cell r="BL109">
            <v>325.68</v>
          </cell>
          <cell r="BN109">
            <v>2448.85</v>
          </cell>
          <cell r="BO109">
            <v>567868.42000000004</v>
          </cell>
          <cell r="BQ109">
            <v>177340.47</v>
          </cell>
          <cell r="BR109">
            <v>-110805427.56</v>
          </cell>
          <cell r="BS109">
            <v>189000</v>
          </cell>
          <cell r="BT109">
            <v>13759727.359999999</v>
          </cell>
          <cell r="CB109">
            <v>13759727.359999999</v>
          </cell>
        </row>
        <row r="110">
          <cell r="B110" t="str">
            <v>BP16600</v>
          </cell>
          <cell r="E110">
            <v>240778.03</v>
          </cell>
          <cell r="F110">
            <v>2383281.7599999998</v>
          </cell>
          <cell r="G110">
            <v>20649.62</v>
          </cell>
          <cell r="H110">
            <v>120066.99</v>
          </cell>
          <cell r="K110">
            <v>893802.79</v>
          </cell>
          <cell r="L110">
            <v>3126746.98</v>
          </cell>
          <cell r="M110">
            <v>267269.27</v>
          </cell>
          <cell r="N110">
            <v>893154.53</v>
          </cell>
          <cell r="P110">
            <v>109503.1</v>
          </cell>
          <cell r="Q110">
            <v>25502.85</v>
          </cell>
          <cell r="R110">
            <v>1228384.77</v>
          </cell>
          <cell r="T110">
            <v>39646.43</v>
          </cell>
          <cell r="V110">
            <v>169493.84</v>
          </cell>
          <cell r="Z110">
            <v>14631.83</v>
          </cell>
          <cell r="AA110">
            <v>2384</v>
          </cell>
          <cell r="AB110">
            <v>1178729.25</v>
          </cell>
          <cell r="AC110">
            <v>171558.87</v>
          </cell>
          <cell r="AD110">
            <v>283713.21999999997</v>
          </cell>
          <cell r="AG110">
            <v>18742</v>
          </cell>
          <cell r="AH110">
            <v>66541.62</v>
          </cell>
          <cell r="AJ110">
            <v>17444.919999999998</v>
          </cell>
          <cell r="AK110">
            <v>43465.73</v>
          </cell>
          <cell r="AP110">
            <v>110.64</v>
          </cell>
          <cell r="AR110">
            <v>15829.75</v>
          </cell>
          <cell r="AS110">
            <v>559.30999999999995</v>
          </cell>
          <cell r="AU110">
            <v>72107.990000000005</v>
          </cell>
          <cell r="AV110">
            <v>57132.160000000003</v>
          </cell>
          <cell r="AW110">
            <v>6463.63</v>
          </cell>
          <cell r="AY110">
            <v>27915.73</v>
          </cell>
          <cell r="BB110">
            <v>459149.15</v>
          </cell>
          <cell r="BD110">
            <v>4107662.21</v>
          </cell>
          <cell r="BE110">
            <v>21734.91</v>
          </cell>
          <cell r="BG110">
            <v>115297.76</v>
          </cell>
          <cell r="BI110">
            <v>27655.1</v>
          </cell>
          <cell r="BJ110">
            <v>14556.15</v>
          </cell>
          <cell r="BN110">
            <v>712254.68</v>
          </cell>
          <cell r="BO110">
            <v>215</v>
          </cell>
          <cell r="BQ110">
            <v>304982.46999999997</v>
          </cell>
          <cell r="BR110">
            <v>71249.929999999993</v>
          </cell>
          <cell r="BT110">
            <v>17330368.969999999</v>
          </cell>
          <cell r="BZ110">
            <v>-195191.88</v>
          </cell>
          <cell r="CA110">
            <v>-195191.88</v>
          </cell>
          <cell r="CB110">
            <v>17135177.09</v>
          </cell>
        </row>
        <row r="111">
          <cell r="B111" t="str">
            <v>BP16700</v>
          </cell>
          <cell r="E111">
            <v>240778.03</v>
          </cell>
          <cell r="F111">
            <v>2383281.7599999998</v>
          </cell>
          <cell r="G111">
            <v>20649.62</v>
          </cell>
          <cell r="H111">
            <v>120066.99</v>
          </cell>
          <cell r="K111">
            <v>893802.79</v>
          </cell>
          <cell r="L111">
            <v>3126746.98</v>
          </cell>
          <cell r="M111">
            <v>267269.27</v>
          </cell>
          <cell r="N111">
            <v>893154.53</v>
          </cell>
          <cell r="P111">
            <v>109503.1</v>
          </cell>
          <cell r="Q111">
            <v>25502.85</v>
          </cell>
          <cell r="R111">
            <v>1228384.77</v>
          </cell>
          <cell r="T111">
            <v>39646.43</v>
          </cell>
          <cell r="V111">
            <v>169493.84</v>
          </cell>
          <cell r="Z111">
            <v>14631.83</v>
          </cell>
          <cell r="AA111">
            <v>2384</v>
          </cell>
          <cell r="AB111">
            <v>1178729.25</v>
          </cell>
          <cell r="AC111">
            <v>171558.87</v>
          </cell>
          <cell r="AD111">
            <v>283713.21999999997</v>
          </cell>
          <cell r="AG111">
            <v>18742</v>
          </cell>
          <cell r="AH111">
            <v>66541.62</v>
          </cell>
          <cell r="AJ111">
            <v>17444.919999999998</v>
          </cell>
          <cell r="AK111">
            <v>43465.73</v>
          </cell>
          <cell r="AP111">
            <v>110.64</v>
          </cell>
          <cell r="AR111">
            <v>15829.75</v>
          </cell>
          <cell r="AS111">
            <v>559.30999999999995</v>
          </cell>
          <cell r="AU111">
            <v>72107.990000000005</v>
          </cell>
          <cell r="AV111">
            <v>57132.160000000003</v>
          </cell>
          <cell r="AW111">
            <v>6463.63</v>
          </cell>
          <cell r="AY111">
            <v>27915.73</v>
          </cell>
          <cell r="BB111">
            <v>459149.15</v>
          </cell>
          <cell r="BD111">
            <v>4107662.21</v>
          </cell>
          <cell r="BE111">
            <v>21734.91</v>
          </cell>
          <cell r="BG111">
            <v>115297.76</v>
          </cell>
          <cell r="BI111">
            <v>27655.1</v>
          </cell>
          <cell r="BJ111">
            <v>14556.15</v>
          </cell>
          <cell r="BN111">
            <v>712254.68</v>
          </cell>
          <cell r="BO111">
            <v>215</v>
          </cell>
          <cell r="BQ111">
            <v>304982.46999999997</v>
          </cell>
          <cell r="BR111">
            <v>71249.929999999993</v>
          </cell>
          <cell r="BT111">
            <v>17330368.969999999</v>
          </cell>
          <cell r="BZ111">
            <v>-195191.88</v>
          </cell>
          <cell r="CA111">
            <v>-195191.88</v>
          </cell>
          <cell r="CB111">
            <v>17135177.09</v>
          </cell>
        </row>
        <row r="112">
          <cell r="B112" t="str">
            <v>BP16800</v>
          </cell>
        </row>
        <row r="113">
          <cell r="B113" t="str">
            <v>BP16900</v>
          </cell>
        </row>
        <row r="114">
          <cell r="B114" t="str">
            <v>BP17000</v>
          </cell>
          <cell r="D114">
            <v>7553095.2800000003</v>
          </cell>
          <cell r="F114">
            <v>515</v>
          </cell>
          <cell r="G114">
            <v>12242.16</v>
          </cell>
          <cell r="H114">
            <v>408230</v>
          </cell>
          <cell r="V114">
            <v>3968</v>
          </cell>
          <cell r="Y114">
            <v>34062.46</v>
          </cell>
          <cell r="Z114">
            <v>142620.6</v>
          </cell>
          <cell r="AH114">
            <v>92855</v>
          </cell>
          <cell r="AJ114">
            <v>279239.78000000003</v>
          </cell>
          <cell r="AK114">
            <v>3014</v>
          </cell>
          <cell r="AM114">
            <v>95063.41</v>
          </cell>
          <cell r="AN114">
            <v>2501.0700000000002</v>
          </cell>
          <cell r="AO114">
            <v>7023.87</v>
          </cell>
          <cell r="AP114">
            <v>2400877.13</v>
          </cell>
          <cell r="AR114">
            <v>60.5</v>
          </cell>
          <cell r="BC114">
            <v>36622.35</v>
          </cell>
          <cell r="BD114">
            <v>1340350.05</v>
          </cell>
          <cell r="BE114">
            <v>228818.41</v>
          </cell>
          <cell r="BF114">
            <v>454.72</v>
          </cell>
          <cell r="BH114">
            <v>3426.15</v>
          </cell>
          <cell r="BI114">
            <v>8711</v>
          </cell>
          <cell r="BK114">
            <v>129841.83</v>
          </cell>
          <cell r="BL114">
            <v>44903</v>
          </cell>
          <cell r="BM114">
            <v>671031.27</v>
          </cell>
          <cell r="BQ114">
            <v>-420000</v>
          </cell>
          <cell r="BT114">
            <v>13079527.039999999</v>
          </cell>
          <cell r="CB114">
            <v>13079527.039999999</v>
          </cell>
        </row>
        <row r="115">
          <cell r="B115" t="str">
            <v>BP18000</v>
          </cell>
        </row>
        <row r="116">
          <cell r="B116" t="str">
            <v>BP19000</v>
          </cell>
          <cell r="D116">
            <v>345285527.94999999</v>
          </cell>
          <cell r="E116">
            <v>16661602.24</v>
          </cell>
          <cell r="F116">
            <v>311989223.52999997</v>
          </cell>
          <cell r="G116">
            <v>3302402.06</v>
          </cell>
          <cell r="H116">
            <v>2030307757.1199999</v>
          </cell>
          <cell r="I116">
            <v>2692936.36</v>
          </cell>
          <cell r="J116">
            <v>1178879.92</v>
          </cell>
          <cell r="K116">
            <v>15487773.960000001</v>
          </cell>
          <cell r="L116">
            <v>22654614.870000001</v>
          </cell>
          <cell r="M116">
            <v>3427119.25</v>
          </cell>
          <cell r="N116">
            <v>30435264.739999998</v>
          </cell>
          <cell r="O116">
            <v>177161739.62</v>
          </cell>
          <cell r="P116">
            <v>3191967.67</v>
          </cell>
          <cell r="Q116">
            <v>329358.57</v>
          </cell>
          <cell r="R116">
            <v>24116957.579999998</v>
          </cell>
          <cell r="S116">
            <v>79.180000000000007</v>
          </cell>
          <cell r="T116">
            <v>10522432.470000001</v>
          </cell>
          <cell r="U116">
            <v>65185794.909999996</v>
          </cell>
          <cell r="V116">
            <v>6748075.4299999997</v>
          </cell>
          <cell r="W116">
            <v>921.72</v>
          </cell>
          <cell r="X116">
            <v>451819.07</v>
          </cell>
          <cell r="Y116">
            <v>712480.71</v>
          </cell>
          <cell r="Z116">
            <v>1953504.35</v>
          </cell>
          <cell r="AA116">
            <v>1186591</v>
          </cell>
          <cell r="AB116">
            <v>28212991.710000001</v>
          </cell>
          <cell r="AC116">
            <v>10207924.199999999</v>
          </cell>
          <cell r="AD116">
            <v>20240910.48</v>
          </cell>
          <cell r="AE116">
            <v>140.71</v>
          </cell>
          <cell r="AF116">
            <v>366209.04</v>
          </cell>
          <cell r="AG116">
            <v>330825.99</v>
          </cell>
          <cell r="AH116">
            <v>1403393.33</v>
          </cell>
          <cell r="AI116">
            <v>19333.689999999999</v>
          </cell>
          <cell r="AJ116">
            <v>36714387.289999999</v>
          </cell>
          <cell r="AK116">
            <v>3092712.32</v>
          </cell>
          <cell r="AL116">
            <v>461905.33</v>
          </cell>
          <cell r="AM116">
            <v>3454707</v>
          </cell>
          <cell r="AN116">
            <v>1417655.71</v>
          </cell>
          <cell r="AO116">
            <v>5944678.21</v>
          </cell>
          <cell r="AP116">
            <v>289073466.98000002</v>
          </cell>
          <cell r="AQ116">
            <v>20027922.539999999</v>
          </cell>
          <cell r="AR116">
            <v>3265263.72</v>
          </cell>
          <cell r="AS116">
            <v>3064489.73</v>
          </cell>
          <cell r="AT116">
            <v>21954065.25</v>
          </cell>
          <cell r="AU116">
            <v>3663128.96</v>
          </cell>
          <cell r="AV116">
            <v>2099861.88</v>
          </cell>
          <cell r="AW116">
            <v>1044595.37</v>
          </cell>
          <cell r="AX116">
            <v>18560918.789999999</v>
          </cell>
          <cell r="AY116">
            <v>5027300.32</v>
          </cell>
          <cell r="AZ116">
            <v>26861.3</v>
          </cell>
          <cell r="BA116">
            <v>76990910.969999999</v>
          </cell>
          <cell r="BB116">
            <v>7098023.46</v>
          </cell>
          <cell r="BC116">
            <v>2857810.89</v>
          </cell>
          <cell r="BD116">
            <v>94081376.049999997</v>
          </cell>
          <cell r="BE116">
            <v>5945960.8600000003</v>
          </cell>
          <cell r="BF116">
            <v>81227</v>
          </cell>
          <cell r="BG116">
            <v>348100.7</v>
          </cell>
          <cell r="BH116">
            <v>790790.08</v>
          </cell>
          <cell r="BI116">
            <v>22639258.640000001</v>
          </cell>
          <cell r="BJ116">
            <v>2200206.69</v>
          </cell>
          <cell r="BK116">
            <v>4103300.95</v>
          </cell>
          <cell r="BL116">
            <v>7025175.0599999996</v>
          </cell>
          <cell r="BM116">
            <v>64150959.149999999</v>
          </cell>
          <cell r="BN116">
            <v>61682882.210000001</v>
          </cell>
          <cell r="BO116">
            <v>-3240022.38</v>
          </cell>
          <cell r="BP116">
            <v>1969637.46</v>
          </cell>
          <cell r="BQ116">
            <v>1864149.36</v>
          </cell>
          <cell r="BR116">
            <v>75872316.430000007</v>
          </cell>
          <cell r="BS116">
            <v>-84973318.730000004</v>
          </cell>
          <cell r="BT116">
            <v>3896149218.98</v>
          </cell>
          <cell r="BU116">
            <v>123716927.88</v>
          </cell>
          <cell r="BV116">
            <v>-797145273.57000005</v>
          </cell>
          <cell r="BY116">
            <v>-56723.61</v>
          </cell>
          <cell r="BZ116">
            <v>-1103516898.75</v>
          </cell>
          <cell r="CA116">
            <v>-1777001968.05</v>
          </cell>
          <cell r="CB116">
            <v>2119147250.9300001</v>
          </cell>
        </row>
        <row r="117">
          <cell r="B117" t="str">
            <v>PL20000</v>
          </cell>
        </row>
        <row r="118">
          <cell r="B118" t="str">
            <v>PL21000</v>
          </cell>
          <cell r="D118">
            <v>-1945183.74</v>
          </cell>
          <cell r="E118">
            <v>-215999.4</v>
          </cell>
          <cell r="F118">
            <v>9954238.0999999996</v>
          </cell>
          <cell r="G118">
            <v>433365.13</v>
          </cell>
          <cell r="H118">
            <v>-5641040.7000000002</v>
          </cell>
          <cell r="I118">
            <v>-6400739.6699999999</v>
          </cell>
          <cell r="J118">
            <v>-4037324.58</v>
          </cell>
          <cell r="K118">
            <v>1048196.72</v>
          </cell>
          <cell r="L118">
            <v>3052575.29</v>
          </cell>
          <cell r="M118">
            <v>126332.64</v>
          </cell>
          <cell r="N118">
            <v>8414203.2400000002</v>
          </cell>
          <cell r="O118">
            <v>-9807142.4199999999</v>
          </cell>
          <cell r="P118">
            <v>613294.07999999996</v>
          </cell>
          <cell r="Q118">
            <v>4401.3500000000004</v>
          </cell>
          <cell r="R118">
            <v>723904.53</v>
          </cell>
          <cell r="T118">
            <v>304532.40999999997</v>
          </cell>
          <cell r="U118">
            <v>1732.86</v>
          </cell>
          <cell r="V118">
            <v>102024.22</v>
          </cell>
          <cell r="W118">
            <v>-4216</v>
          </cell>
          <cell r="X118">
            <v>29239.21</v>
          </cell>
          <cell r="Y118">
            <v>18866.73</v>
          </cell>
          <cell r="Z118">
            <v>232453.2</v>
          </cell>
          <cell r="AA118">
            <v>42796.32</v>
          </cell>
          <cell r="AB118">
            <v>598382.18999999994</v>
          </cell>
          <cell r="AC118">
            <v>481524.4</v>
          </cell>
          <cell r="AD118">
            <v>597565.5</v>
          </cell>
          <cell r="AF118">
            <v>-823.64</v>
          </cell>
          <cell r="AG118">
            <v>6276.74</v>
          </cell>
          <cell r="AH118">
            <v>148928.25</v>
          </cell>
          <cell r="AI118">
            <v>-393.7</v>
          </cell>
          <cell r="AJ118">
            <v>498983.56</v>
          </cell>
          <cell r="AK118">
            <v>136265.85</v>
          </cell>
          <cell r="AL118">
            <v>7235.87</v>
          </cell>
          <cell r="AM118">
            <v>14978</v>
          </cell>
          <cell r="AN118">
            <v>-6534.01</v>
          </cell>
          <cell r="AO118">
            <v>79480.740000000005</v>
          </cell>
          <cell r="AP118">
            <v>-3073637.41</v>
          </cell>
          <cell r="AQ118">
            <v>8222.1299999999992</v>
          </cell>
          <cell r="AR118">
            <v>505910.8</v>
          </cell>
          <cell r="AS118">
            <v>154112.46</v>
          </cell>
          <cell r="AT118">
            <v>-172395.07</v>
          </cell>
          <cell r="AU118">
            <v>560044.06000000006</v>
          </cell>
          <cell r="AV118">
            <v>211186.89</v>
          </cell>
          <cell r="AW118">
            <v>47561.9</v>
          </cell>
          <cell r="AX118">
            <v>274710.52</v>
          </cell>
          <cell r="AY118">
            <v>486788.24</v>
          </cell>
          <cell r="BA118">
            <v>-439265.48</v>
          </cell>
          <cell r="BB118">
            <v>231628.99</v>
          </cell>
          <cell r="BC118">
            <v>-109050.85</v>
          </cell>
          <cell r="BD118">
            <v>4018518.46</v>
          </cell>
          <cell r="BE118">
            <v>362305.26</v>
          </cell>
          <cell r="BF118">
            <v>479.19</v>
          </cell>
          <cell r="BG118">
            <v>1757.05</v>
          </cell>
          <cell r="BH118">
            <v>10567.69</v>
          </cell>
          <cell r="BI118">
            <v>-328103.64</v>
          </cell>
          <cell r="BJ118">
            <v>-11596.03</v>
          </cell>
          <cell r="BK118">
            <v>207869.48</v>
          </cell>
          <cell r="BL118">
            <v>30459.06</v>
          </cell>
          <cell r="BM118">
            <v>-20513.46</v>
          </cell>
          <cell r="BN118">
            <v>2465288.71</v>
          </cell>
          <cell r="BO118">
            <v>2292419.2400000002</v>
          </cell>
          <cell r="BQ118">
            <v>-3626906.85</v>
          </cell>
          <cell r="BR118">
            <v>-6287026.9100000001</v>
          </cell>
          <cell r="BS118">
            <v>-71222.55</v>
          </cell>
          <cell r="BT118">
            <v>-2657508.85</v>
          </cell>
          <cell r="BU118">
            <v>227507.12</v>
          </cell>
          <cell r="BY118">
            <v>-56723.61</v>
          </cell>
          <cell r="BZ118">
            <v>-1094511.83</v>
          </cell>
          <cell r="CA118">
            <v>-923728.32</v>
          </cell>
          <cell r="CB118">
            <v>-3581237.17</v>
          </cell>
        </row>
        <row r="119">
          <cell r="B119" t="str">
            <v>PL22000</v>
          </cell>
          <cell r="E119">
            <v>1381702.78</v>
          </cell>
          <cell r="F119">
            <v>30247791.050000001</v>
          </cell>
          <cell r="G119">
            <v>440893.6</v>
          </cell>
          <cell r="H119">
            <v>17659070.25</v>
          </cell>
          <cell r="K119">
            <v>7091309.5999999996</v>
          </cell>
          <cell r="L119">
            <v>7614435.8300000001</v>
          </cell>
          <cell r="M119">
            <v>417010.22</v>
          </cell>
          <cell r="N119">
            <v>13338232.109999999</v>
          </cell>
          <cell r="O119">
            <v>293905.11</v>
          </cell>
          <cell r="P119">
            <v>1105129.9099999999</v>
          </cell>
          <cell r="Q119">
            <v>71235.539999999994</v>
          </cell>
          <cell r="R119">
            <v>6857476.1600000001</v>
          </cell>
          <cell r="T119">
            <v>1052765.2</v>
          </cell>
          <cell r="V119">
            <v>521788.54</v>
          </cell>
          <cell r="X119">
            <v>110385.64</v>
          </cell>
          <cell r="Y119">
            <v>236870.33</v>
          </cell>
          <cell r="Z119">
            <v>580825.31000000006</v>
          </cell>
          <cell r="AA119">
            <v>166064.79999999999</v>
          </cell>
          <cell r="AB119">
            <v>3271849.22</v>
          </cell>
          <cell r="AC119">
            <v>2008113.07</v>
          </cell>
          <cell r="AD119">
            <v>3228479.61</v>
          </cell>
          <cell r="AG119">
            <v>18915.57</v>
          </cell>
          <cell r="AH119">
            <v>430254.61</v>
          </cell>
          <cell r="AJ119">
            <v>6936918.1900000004</v>
          </cell>
          <cell r="AK119">
            <v>433445.64</v>
          </cell>
          <cell r="AL119">
            <v>22278.75</v>
          </cell>
          <cell r="AM119">
            <v>81379.460000000006</v>
          </cell>
          <cell r="AN119">
            <v>164095.03</v>
          </cell>
          <cell r="AO119">
            <v>3260913.09</v>
          </cell>
          <cell r="AP119">
            <v>1320256.23</v>
          </cell>
          <cell r="AQ119">
            <v>149707.78</v>
          </cell>
          <cell r="AR119">
            <v>1012527.94</v>
          </cell>
          <cell r="AS119">
            <v>482799.6</v>
          </cell>
          <cell r="AU119">
            <v>1250567.31</v>
          </cell>
          <cell r="AV119">
            <v>406035.36</v>
          </cell>
          <cell r="AW119">
            <v>190684.17</v>
          </cell>
          <cell r="AX119">
            <v>587147.81999999995</v>
          </cell>
          <cell r="AY119">
            <v>727847.82</v>
          </cell>
          <cell r="BB119">
            <v>982378.24</v>
          </cell>
          <cell r="BC119">
            <v>1278.23</v>
          </cell>
          <cell r="BD119">
            <v>13429192.08</v>
          </cell>
          <cell r="BE119">
            <v>2500234.9</v>
          </cell>
          <cell r="BF119">
            <v>1022.59</v>
          </cell>
          <cell r="BG119">
            <v>57339.53</v>
          </cell>
          <cell r="BH119">
            <v>192940.93</v>
          </cell>
          <cell r="BI119">
            <v>3796293.12</v>
          </cell>
          <cell r="BJ119">
            <v>468146.8</v>
          </cell>
          <cell r="BK119">
            <v>2808456.69</v>
          </cell>
          <cell r="BL119">
            <v>75649.59</v>
          </cell>
          <cell r="BN119">
            <v>10486370.57</v>
          </cell>
          <cell r="BO119">
            <v>225869.75</v>
          </cell>
          <cell r="BP119">
            <v>900000</v>
          </cell>
          <cell r="BQ119">
            <v>150000</v>
          </cell>
          <cell r="BS119">
            <v>100000</v>
          </cell>
          <cell r="BT119">
            <v>151346281.27000001</v>
          </cell>
          <cell r="BW119">
            <v>-9751586.0999999996</v>
          </cell>
          <cell r="BX119">
            <v>-16613571.65</v>
          </cell>
          <cell r="BY119">
            <v>-3968446.05</v>
          </cell>
          <cell r="CA119">
            <v>-30333603.800000001</v>
          </cell>
          <cell r="CB119">
            <v>121012677.47</v>
          </cell>
        </row>
        <row r="120">
          <cell r="B120" t="str">
            <v>PL22100</v>
          </cell>
          <cell r="E120">
            <v>42529.41</v>
          </cell>
          <cell r="F120">
            <v>280665.48</v>
          </cell>
          <cell r="G120">
            <v>2814.35</v>
          </cell>
          <cell r="K120">
            <v>1390.18</v>
          </cell>
          <cell r="L120">
            <v>201.35</v>
          </cell>
          <cell r="M120">
            <v>58.74</v>
          </cell>
          <cell r="N120">
            <v>3542.38</v>
          </cell>
          <cell r="P120">
            <v>394.3</v>
          </cell>
          <cell r="R120">
            <v>4177.21</v>
          </cell>
          <cell r="T120">
            <v>125.88</v>
          </cell>
          <cell r="AB120">
            <v>142.4</v>
          </cell>
          <cell r="AC120">
            <v>1086.8900000000001</v>
          </cell>
          <cell r="AD120">
            <v>2394.7600000000002</v>
          </cell>
          <cell r="AH120">
            <v>-16.88</v>
          </cell>
          <cell r="AK120">
            <v>92.35</v>
          </cell>
          <cell r="AR120">
            <v>44.52</v>
          </cell>
          <cell r="AS120">
            <v>352.94</v>
          </cell>
          <cell r="AV120">
            <v>57.82</v>
          </cell>
          <cell r="AY120">
            <v>28.65</v>
          </cell>
          <cell r="BD120">
            <v>1126.05</v>
          </cell>
          <cell r="BT120">
            <v>341208.78</v>
          </cell>
          <cell r="CB120">
            <v>341208.78</v>
          </cell>
        </row>
        <row r="121">
          <cell r="B121" t="str">
            <v>PL22110</v>
          </cell>
          <cell r="BY121">
            <v>-42377.68</v>
          </cell>
          <cell r="CA121">
            <v>-42377.68</v>
          </cell>
          <cell r="CB121">
            <v>-42377.68</v>
          </cell>
        </row>
        <row r="122">
          <cell r="B122" t="str">
            <v>PL22120</v>
          </cell>
          <cell r="K122">
            <v>3932.97</v>
          </cell>
          <cell r="N122">
            <v>13914.74</v>
          </cell>
          <cell r="P122">
            <v>524.13</v>
          </cell>
          <cell r="R122">
            <v>11724.64</v>
          </cell>
          <cell r="T122">
            <v>42.01</v>
          </cell>
          <cell r="Y122">
            <v>5036.97</v>
          </cell>
          <cell r="AB122">
            <v>209.02</v>
          </cell>
          <cell r="AC122">
            <v>1099.68</v>
          </cell>
          <cell r="AD122">
            <v>3553.6</v>
          </cell>
          <cell r="AH122">
            <v>168.05</v>
          </cell>
          <cell r="AK122">
            <v>830.96</v>
          </cell>
          <cell r="AR122">
            <v>8177.48</v>
          </cell>
          <cell r="AS122">
            <v>3319.32</v>
          </cell>
          <cell r="AU122">
            <v>3516.94</v>
          </cell>
          <cell r="AV122">
            <v>4706.1099999999997</v>
          </cell>
          <cell r="AW122">
            <v>308.05</v>
          </cell>
          <cell r="AY122">
            <v>1400.78</v>
          </cell>
          <cell r="BB122">
            <v>1473.39</v>
          </cell>
          <cell r="BD122">
            <v>2288.25</v>
          </cell>
          <cell r="BN122">
            <v>3920.13</v>
          </cell>
          <cell r="BT122">
            <v>70147.22</v>
          </cell>
          <cell r="CB122">
            <v>70147.22</v>
          </cell>
        </row>
        <row r="123">
          <cell r="B123" t="str">
            <v>PL22130</v>
          </cell>
          <cell r="BD123">
            <v>3309.75</v>
          </cell>
          <cell r="BT123">
            <v>3309.75</v>
          </cell>
          <cell r="CB123">
            <v>3309.75</v>
          </cell>
        </row>
        <row r="124">
          <cell r="B124" t="str">
            <v>PL22150</v>
          </cell>
        </row>
        <row r="125">
          <cell r="B125" t="str">
            <v>PL22160</v>
          </cell>
        </row>
        <row r="126">
          <cell r="B126" t="str">
            <v>PL22170</v>
          </cell>
          <cell r="K126">
            <v>4946.1099999999997</v>
          </cell>
          <cell r="L126">
            <v>159.61000000000001</v>
          </cell>
          <cell r="N126">
            <v>1277.21</v>
          </cell>
          <cell r="P126">
            <v>462.14</v>
          </cell>
          <cell r="R126">
            <v>462.09</v>
          </cell>
          <cell r="T126">
            <v>67.22</v>
          </cell>
          <cell r="AB126">
            <v>361.28</v>
          </cell>
          <cell r="AC126">
            <v>201.67</v>
          </cell>
          <cell r="AD126">
            <v>394.91</v>
          </cell>
          <cell r="AH126">
            <v>8.41</v>
          </cell>
          <cell r="AK126">
            <v>42.01</v>
          </cell>
          <cell r="BT126">
            <v>8382.66</v>
          </cell>
          <cell r="CB126">
            <v>8382.66</v>
          </cell>
        </row>
        <row r="127">
          <cell r="B127" t="str">
            <v>PL22180</v>
          </cell>
        </row>
        <row r="128">
          <cell r="B128" t="str">
            <v>PL22200</v>
          </cell>
          <cell r="F128">
            <v>50.4</v>
          </cell>
          <cell r="K128">
            <v>1292.1500000000001</v>
          </cell>
          <cell r="L128">
            <v>232.37</v>
          </cell>
          <cell r="M128">
            <v>33.6</v>
          </cell>
          <cell r="N128">
            <v>2473.23</v>
          </cell>
          <cell r="P128">
            <v>133.81</v>
          </cell>
          <cell r="R128">
            <v>1709.01</v>
          </cell>
          <cell r="T128">
            <v>294.10000000000002</v>
          </cell>
          <cell r="AB128">
            <v>529.54999999999995</v>
          </cell>
          <cell r="AC128">
            <v>423.96</v>
          </cell>
          <cell r="AD128">
            <v>411.14</v>
          </cell>
          <cell r="AH128">
            <v>60.51</v>
          </cell>
          <cell r="AK128">
            <v>71.62</v>
          </cell>
          <cell r="BT128">
            <v>7715.45</v>
          </cell>
          <cell r="CB128">
            <v>7715.45</v>
          </cell>
        </row>
        <row r="129">
          <cell r="B129" t="str">
            <v>PL22210</v>
          </cell>
          <cell r="K129">
            <v>113.62</v>
          </cell>
          <cell r="L129">
            <v>80.02</v>
          </cell>
          <cell r="N129">
            <v>42.42</v>
          </cell>
          <cell r="P129">
            <v>33.61</v>
          </cell>
          <cell r="R129">
            <v>134.43</v>
          </cell>
          <cell r="T129">
            <v>46.42</v>
          </cell>
          <cell r="Z129">
            <v>856.4</v>
          </cell>
          <cell r="AB129">
            <v>67.209999999999994</v>
          </cell>
          <cell r="AH129">
            <v>33.61</v>
          </cell>
          <cell r="BT129">
            <v>1407.74</v>
          </cell>
          <cell r="CB129">
            <v>1407.74</v>
          </cell>
        </row>
        <row r="130">
          <cell r="B130" t="str">
            <v>PL22220</v>
          </cell>
        </row>
        <row r="131">
          <cell r="B131" t="str">
            <v>PL22300</v>
          </cell>
          <cell r="E131">
            <v>594.27</v>
          </cell>
          <cell r="F131">
            <v>160169.53</v>
          </cell>
          <cell r="G131">
            <v>1283.17</v>
          </cell>
          <cell r="K131">
            <v>7689.88</v>
          </cell>
          <cell r="L131">
            <v>553.12</v>
          </cell>
          <cell r="N131">
            <v>22326.23</v>
          </cell>
          <cell r="P131">
            <v>1150.9100000000001</v>
          </cell>
          <cell r="R131">
            <v>7138.09</v>
          </cell>
          <cell r="T131">
            <v>973.3</v>
          </cell>
          <cell r="Y131">
            <v>2521.37</v>
          </cell>
          <cell r="Z131">
            <v>3089.99</v>
          </cell>
          <cell r="AB131">
            <v>3473.49</v>
          </cell>
          <cell r="AC131">
            <v>3222.7</v>
          </cell>
          <cell r="AD131">
            <v>2899.87</v>
          </cell>
          <cell r="AH131">
            <v>444.82</v>
          </cell>
          <cell r="AK131">
            <v>401.82</v>
          </cell>
          <cell r="AP131">
            <v>1067.06</v>
          </cell>
          <cell r="AR131">
            <v>1075.3900000000001</v>
          </cell>
          <cell r="AS131">
            <v>1050.21</v>
          </cell>
          <cell r="AU131">
            <v>18189.13</v>
          </cell>
          <cell r="AY131">
            <v>50.42</v>
          </cell>
          <cell r="BB131">
            <v>722.52</v>
          </cell>
          <cell r="BD131">
            <v>18481.310000000001</v>
          </cell>
          <cell r="BE131">
            <v>1854.93</v>
          </cell>
          <cell r="BJ131">
            <v>1192.99</v>
          </cell>
          <cell r="BN131">
            <v>100.81</v>
          </cell>
          <cell r="BT131">
            <v>261717.33</v>
          </cell>
          <cell r="CB131">
            <v>261717.33</v>
          </cell>
        </row>
        <row r="132">
          <cell r="B132" t="str">
            <v>PL22400</v>
          </cell>
          <cell r="E132">
            <v>272.89999999999998</v>
          </cell>
          <cell r="F132">
            <v>18290.27</v>
          </cell>
          <cell r="G132">
            <v>165.78</v>
          </cell>
          <cell r="K132">
            <v>10071.719999999999</v>
          </cell>
          <cell r="L132">
            <v>1194.78</v>
          </cell>
          <cell r="N132">
            <v>21799.59</v>
          </cell>
          <cell r="P132">
            <v>1197.6500000000001</v>
          </cell>
          <cell r="R132">
            <v>10044.83</v>
          </cell>
          <cell r="T132">
            <v>1270.26</v>
          </cell>
          <cell r="AB132">
            <v>4912.79</v>
          </cell>
          <cell r="AC132">
            <v>3766.58</v>
          </cell>
          <cell r="AD132">
            <v>3266.99</v>
          </cell>
          <cell r="AH132">
            <v>571.75</v>
          </cell>
          <cell r="AK132">
            <v>542.79999999999995</v>
          </cell>
          <cell r="AR132">
            <v>8.4</v>
          </cell>
          <cell r="AU132">
            <v>16.8</v>
          </cell>
          <cell r="AW132">
            <v>151.22999999999999</v>
          </cell>
          <cell r="BB132">
            <v>8.4</v>
          </cell>
          <cell r="BD132">
            <v>37.799999999999997</v>
          </cell>
          <cell r="BE132">
            <v>8.4</v>
          </cell>
          <cell r="BT132">
            <v>77599.72</v>
          </cell>
          <cell r="CB132">
            <v>77599.72</v>
          </cell>
        </row>
        <row r="133">
          <cell r="B133" t="str">
            <v>PL22410</v>
          </cell>
          <cell r="K133">
            <v>37.56</v>
          </cell>
          <cell r="N133">
            <v>50.08</v>
          </cell>
          <cell r="P133">
            <v>25.04</v>
          </cell>
          <cell r="R133">
            <v>25.04</v>
          </cell>
          <cell r="AB133">
            <v>25.04</v>
          </cell>
          <cell r="BT133">
            <v>162.76</v>
          </cell>
          <cell r="CB133">
            <v>162.76</v>
          </cell>
        </row>
        <row r="134">
          <cell r="B134" t="str">
            <v>PL22420</v>
          </cell>
          <cell r="BD134">
            <v>8302.27</v>
          </cell>
          <cell r="BT134">
            <v>8302.27</v>
          </cell>
          <cell r="CB134">
            <v>8302.27</v>
          </cell>
        </row>
        <row r="135">
          <cell r="B135" t="str">
            <v>PL22430</v>
          </cell>
          <cell r="AJ135">
            <v>13163.87</v>
          </cell>
          <cell r="BD135">
            <v>6987.4</v>
          </cell>
          <cell r="BN135">
            <v>768017.86</v>
          </cell>
          <cell r="BT135">
            <v>788169.13</v>
          </cell>
          <cell r="BY135">
            <v>-16780</v>
          </cell>
          <cell r="CA135">
            <v>-16780</v>
          </cell>
          <cell r="CB135">
            <v>771389.13</v>
          </cell>
        </row>
        <row r="136">
          <cell r="B136" t="str">
            <v>PL22500</v>
          </cell>
          <cell r="E136">
            <v>61055.4</v>
          </cell>
          <cell r="F136">
            <v>3955107.47</v>
          </cell>
          <cell r="G136">
            <v>3845.04</v>
          </cell>
          <cell r="K136">
            <v>65287.33</v>
          </cell>
          <cell r="L136">
            <v>237995.48</v>
          </cell>
          <cell r="M136">
            <v>30662.61</v>
          </cell>
          <cell r="N136">
            <v>131471.29</v>
          </cell>
          <cell r="P136">
            <v>2212.0100000000002</v>
          </cell>
          <cell r="R136">
            <v>389339.58</v>
          </cell>
          <cell r="T136">
            <v>6323.26</v>
          </cell>
          <cell r="Z136">
            <v>275984.53000000003</v>
          </cell>
          <cell r="AB136">
            <v>17002.990000000002</v>
          </cell>
          <cell r="AC136">
            <v>17622.43</v>
          </cell>
          <cell r="AD136">
            <v>168269.13</v>
          </cell>
          <cell r="AH136">
            <v>381.24</v>
          </cell>
          <cell r="AK136">
            <v>167.85</v>
          </cell>
          <cell r="AP136">
            <v>150.09</v>
          </cell>
          <cell r="AR136">
            <v>2838.28</v>
          </cell>
          <cell r="AS136">
            <v>18402.490000000002</v>
          </cell>
          <cell r="AU136">
            <v>180.75</v>
          </cell>
          <cell r="AV136">
            <v>5098.91</v>
          </cell>
          <cell r="AY136">
            <v>7757.55</v>
          </cell>
          <cell r="BB136">
            <v>210.17</v>
          </cell>
          <cell r="BD136">
            <v>248978.07</v>
          </cell>
          <cell r="BE136">
            <v>11360.95</v>
          </cell>
          <cell r="BI136">
            <v>342.24</v>
          </cell>
          <cell r="BJ136">
            <v>13284.77</v>
          </cell>
          <cell r="BT136">
            <v>5671331.9100000001</v>
          </cell>
          <cell r="BY136">
            <v>-3434.32</v>
          </cell>
          <cell r="CA136">
            <v>-3434.32</v>
          </cell>
          <cell r="CB136">
            <v>5667897.5899999999</v>
          </cell>
        </row>
        <row r="137">
          <cell r="B137" t="str">
            <v>PL22510</v>
          </cell>
          <cell r="E137">
            <v>254.86</v>
          </cell>
          <cell r="F137">
            <v>107201.71</v>
          </cell>
          <cell r="G137">
            <v>-6063.97</v>
          </cell>
          <cell r="K137">
            <v>174857.28</v>
          </cell>
          <cell r="L137">
            <v>3750311.37</v>
          </cell>
          <cell r="M137">
            <v>233324.57</v>
          </cell>
          <cell r="N137">
            <v>59021.94</v>
          </cell>
          <cell r="P137">
            <v>7162.49</v>
          </cell>
          <cell r="Q137">
            <v>64428.25</v>
          </cell>
          <cell r="R137">
            <v>341883.14</v>
          </cell>
          <cell r="T137">
            <v>40392.269999999997</v>
          </cell>
          <cell r="V137">
            <v>78079.27</v>
          </cell>
          <cell r="X137">
            <v>110385.64</v>
          </cell>
          <cell r="Z137">
            <v>16406.96</v>
          </cell>
          <cell r="AB137">
            <v>32324.14</v>
          </cell>
          <cell r="AC137">
            <v>60941.64</v>
          </cell>
          <cell r="AD137">
            <v>13005.71</v>
          </cell>
          <cell r="AH137">
            <v>3441.34</v>
          </cell>
          <cell r="AK137">
            <v>-186</v>
          </cell>
          <cell r="AM137">
            <v>81379.460000000006</v>
          </cell>
          <cell r="AN137">
            <v>154448.89000000001</v>
          </cell>
          <cell r="AP137">
            <v>20181.78</v>
          </cell>
          <cell r="AR137">
            <v>2350.58</v>
          </cell>
          <cell r="AS137">
            <v>1799.89</v>
          </cell>
          <cell r="AU137">
            <v>3676.02</v>
          </cell>
          <cell r="AV137">
            <v>2538.63</v>
          </cell>
          <cell r="AY137">
            <v>12164.72</v>
          </cell>
          <cell r="BB137">
            <v>-30453.58</v>
          </cell>
          <cell r="BD137">
            <v>1408144.52</v>
          </cell>
          <cell r="BE137">
            <v>65242.19</v>
          </cell>
          <cell r="BG137">
            <v>56496.44</v>
          </cell>
          <cell r="BH137">
            <v>9301.08</v>
          </cell>
          <cell r="BI137">
            <v>1477.44</v>
          </cell>
          <cell r="BJ137">
            <v>7941.63</v>
          </cell>
          <cell r="BO137">
            <v>140000</v>
          </cell>
          <cell r="BQ137">
            <v>150000</v>
          </cell>
          <cell r="BS137">
            <v>100000</v>
          </cell>
          <cell r="BT137">
            <v>7273862.2999999998</v>
          </cell>
          <cell r="BW137">
            <v>-61625.33</v>
          </cell>
          <cell r="BX137">
            <v>-22301.73</v>
          </cell>
          <cell r="BY137">
            <v>-1043.3499999999999</v>
          </cell>
          <cell r="CA137">
            <v>-84970.41</v>
          </cell>
          <cell r="CB137">
            <v>7188891.8899999997</v>
          </cell>
        </row>
        <row r="138">
          <cell r="B138" t="str">
            <v>PL22520</v>
          </cell>
          <cell r="E138">
            <v>13555.94</v>
          </cell>
          <cell r="F138">
            <v>4957827.91</v>
          </cell>
          <cell r="G138">
            <v>1737.58</v>
          </cell>
          <cell r="K138">
            <v>807897.19</v>
          </cell>
          <cell r="L138">
            <v>90134.8</v>
          </cell>
          <cell r="M138">
            <v>7292.42</v>
          </cell>
          <cell r="N138">
            <v>2526017.44</v>
          </cell>
          <cell r="P138">
            <v>149250.23999999999</v>
          </cell>
          <cell r="R138">
            <v>869936.35</v>
          </cell>
          <cell r="T138">
            <v>81524.59</v>
          </cell>
          <cell r="Y138">
            <v>159824.64000000001</v>
          </cell>
          <cell r="AA138">
            <v>93964.07</v>
          </cell>
          <cell r="AB138">
            <v>228571.05</v>
          </cell>
          <cell r="AC138">
            <v>551966.68999999994</v>
          </cell>
          <cell r="AD138">
            <v>757966.12</v>
          </cell>
          <cell r="AG138">
            <v>18286.400000000001</v>
          </cell>
          <cell r="AH138">
            <v>27549.9</v>
          </cell>
          <cell r="AJ138">
            <v>1404477.17</v>
          </cell>
          <cell r="AK138">
            <v>154662.35999999999</v>
          </cell>
          <cell r="AP138">
            <v>11342.14</v>
          </cell>
          <cell r="AR138">
            <v>374738.02</v>
          </cell>
          <cell r="AS138">
            <v>179197.08</v>
          </cell>
          <cell r="AU138">
            <v>549722.21</v>
          </cell>
          <cell r="AV138">
            <v>218058.41</v>
          </cell>
          <cell r="AW138">
            <v>43337.64</v>
          </cell>
          <cell r="AY138">
            <v>336523.19</v>
          </cell>
          <cell r="BB138">
            <v>196450.37</v>
          </cell>
          <cell r="BD138">
            <v>678915.76</v>
          </cell>
          <cell r="BE138">
            <v>304443.65000000002</v>
          </cell>
          <cell r="BJ138">
            <v>122315.76</v>
          </cell>
          <cell r="BN138">
            <v>329106.11</v>
          </cell>
          <cell r="BT138">
            <v>16246593.199999999</v>
          </cell>
          <cell r="BY138">
            <v>-1513.34</v>
          </cell>
          <cell r="CA138">
            <v>-1513.34</v>
          </cell>
          <cell r="CB138">
            <v>16245079.859999999</v>
          </cell>
        </row>
        <row r="139">
          <cell r="B139" t="str">
            <v>PL22530</v>
          </cell>
          <cell r="E139">
            <v>162888.85999999999</v>
          </cell>
          <cell r="F139">
            <v>3882692.85</v>
          </cell>
          <cell r="G139">
            <v>213768.19</v>
          </cell>
          <cell r="K139">
            <v>1008615.23</v>
          </cell>
          <cell r="L139">
            <v>1211449.06</v>
          </cell>
          <cell r="M139">
            <v>102751.03</v>
          </cell>
          <cell r="N139">
            <v>1064071.02</v>
          </cell>
          <cell r="P139">
            <v>310732.23</v>
          </cell>
          <cell r="R139">
            <v>1451252.46</v>
          </cell>
          <cell r="T139">
            <v>179907.14</v>
          </cell>
          <cell r="V139">
            <v>404767.68</v>
          </cell>
          <cell r="Y139">
            <v>12523.96</v>
          </cell>
          <cell r="AA139">
            <v>170.09</v>
          </cell>
          <cell r="AB139">
            <v>261668.82</v>
          </cell>
          <cell r="AC139">
            <v>100184.55</v>
          </cell>
          <cell r="AD139">
            <v>172110.31</v>
          </cell>
          <cell r="AH139">
            <v>223683.41</v>
          </cell>
          <cell r="AJ139">
            <v>434979.41</v>
          </cell>
          <cell r="AK139">
            <v>12850.48</v>
          </cell>
          <cell r="AL139">
            <v>22278.75</v>
          </cell>
          <cell r="AP139">
            <v>344314.36</v>
          </cell>
          <cell r="AQ139">
            <v>149707.78</v>
          </cell>
          <cell r="AR139">
            <v>189259.34</v>
          </cell>
          <cell r="AS139">
            <v>122529.67</v>
          </cell>
          <cell r="AU139">
            <v>65663.199999999997</v>
          </cell>
          <cell r="AV139">
            <v>74495.22</v>
          </cell>
          <cell r="AW139">
            <v>74584.399999999994</v>
          </cell>
          <cell r="AX139">
            <v>587147.81999999995</v>
          </cell>
          <cell r="AY139">
            <v>160013.73000000001</v>
          </cell>
          <cell r="BB139">
            <v>452221.26</v>
          </cell>
          <cell r="BD139">
            <v>5984906.9299999997</v>
          </cell>
          <cell r="BE139">
            <v>1099742.1200000001</v>
          </cell>
          <cell r="BH139">
            <v>63.13</v>
          </cell>
          <cell r="BI139">
            <v>72982.259999999995</v>
          </cell>
          <cell r="BJ139">
            <v>77070.8</v>
          </cell>
          <cell r="BN139">
            <v>38069.14</v>
          </cell>
          <cell r="BT139">
            <v>20726116.690000001</v>
          </cell>
          <cell r="BW139">
            <v>-1159473.23</v>
          </cell>
          <cell r="BX139">
            <v>-5407</v>
          </cell>
          <cell r="BY139">
            <v>-77262.350000000006</v>
          </cell>
          <cell r="CA139">
            <v>-1242142.58</v>
          </cell>
          <cell r="CB139">
            <v>19483974.109999999</v>
          </cell>
        </row>
        <row r="140">
          <cell r="B140" t="str">
            <v>PL22550</v>
          </cell>
          <cell r="K140">
            <v>6747.27</v>
          </cell>
          <cell r="L140">
            <v>516.59</v>
          </cell>
          <cell r="N140">
            <v>58559.99</v>
          </cell>
          <cell r="P140">
            <v>7862.76</v>
          </cell>
          <cell r="R140">
            <v>9529.4</v>
          </cell>
          <cell r="T140">
            <v>302.39999999999998</v>
          </cell>
          <cell r="AB140">
            <v>2871.54</v>
          </cell>
          <cell r="AC140">
            <v>13318.73</v>
          </cell>
          <cell r="AD140">
            <v>20485.259999999998</v>
          </cell>
          <cell r="AH140">
            <v>143.63999999999999</v>
          </cell>
          <cell r="AK140">
            <v>317.52</v>
          </cell>
          <cell r="BT140">
            <v>120655.1</v>
          </cell>
          <cell r="CB140">
            <v>120655.1</v>
          </cell>
        </row>
        <row r="141">
          <cell r="B141" t="str">
            <v>PL22560</v>
          </cell>
          <cell r="K141">
            <v>657.24</v>
          </cell>
          <cell r="L141">
            <v>3228.6</v>
          </cell>
          <cell r="N141">
            <v>76504.92</v>
          </cell>
          <cell r="P141">
            <v>617.61</v>
          </cell>
          <cell r="R141">
            <v>10473.85</v>
          </cell>
          <cell r="T141">
            <v>139160.01</v>
          </cell>
          <cell r="AB141">
            <v>340262.09</v>
          </cell>
          <cell r="AD141">
            <v>29324.82</v>
          </cell>
          <cell r="AK141">
            <v>1843.48</v>
          </cell>
          <cell r="BT141">
            <v>602072.62</v>
          </cell>
          <cell r="CB141">
            <v>602072.62</v>
          </cell>
        </row>
        <row r="142">
          <cell r="B142" t="str">
            <v>PL22570</v>
          </cell>
          <cell r="K142">
            <v>521783.33</v>
          </cell>
          <cell r="L142">
            <v>17196.07</v>
          </cell>
          <cell r="M142">
            <v>1168.1099999999999</v>
          </cell>
          <cell r="N142">
            <v>1277439.67</v>
          </cell>
          <cell r="P142">
            <v>77641.19</v>
          </cell>
          <cell r="R142">
            <v>337234.02</v>
          </cell>
          <cell r="T142">
            <v>15703.16</v>
          </cell>
          <cell r="Z142">
            <v>19767.62</v>
          </cell>
          <cell r="AB142">
            <v>112607.73</v>
          </cell>
          <cell r="AC142">
            <v>201986.1</v>
          </cell>
          <cell r="AD142">
            <v>401672.47</v>
          </cell>
          <cell r="AH142">
            <v>13310.45</v>
          </cell>
          <cell r="AK142">
            <v>36342.71</v>
          </cell>
          <cell r="BT142">
            <v>3033852.63</v>
          </cell>
          <cell r="CB142">
            <v>3033852.63</v>
          </cell>
        </row>
        <row r="143">
          <cell r="B143" t="str">
            <v>PL22580</v>
          </cell>
          <cell r="K143">
            <v>414985.31</v>
          </cell>
          <cell r="L143">
            <v>212710.6</v>
          </cell>
          <cell r="M143">
            <v>7637.88</v>
          </cell>
          <cell r="N143">
            <v>355074.38</v>
          </cell>
          <cell r="P143">
            <v>6639.94</v>
          </cell>
          <cell r="R143">
            <v>65976.62</v>
          </cell>
          <cell r="T143">
            <v>1854.12</v>
          </cell>
          <cell r="AB143">
            <v>339482.4</v>
          </cell>
          <cell r="AC143">
            <v>7093.79</v>
          </cell>
          <cell r="AD143">
            <v>43045.8</v>
          </cell>
          <cell r="AH143">
            <v>-273</v>
          </cell>
          <cell r="AK143">
            <v>-339</v>
          </cell>
          <cell r="BT143">
            <v>1453888.84</v>
          </cell>
          <cell r="CB143">
            <v>1453888.84</v>
          </cell>
        </row>
        <row r="144">
          <cell r="B144" t="str">
            <v>PL22600</v>
          </cell>
          <cell r="E144">
            <v>36181.46</v>
          </cell>
          <cell r="F144">
            <v>2553031.87</v>
          </cell>
          <cell r="G144">
            <v>4074.03</v>
          </cell>
          <cell r="K144">
            <v>162525.51999999999</v>
          </cell>
          <cell r="L144">
            <v>21811.54</v>
          </cell>
          <cell r="M144">
            <v>3480.05</v>
          </cell>
          <cell r="N144">
            <v>366835.42</v>
          </cell>
          <cell r="P144">
            <v>24940.44</v>
          </cell>
          <cell r="R144">
            <v>223398.97</v>
          </cell>
          <cell r="T144">
            <v>43078.19</v>
          </cell>
          <cell r="AA144">
            <v>7708.53</v>
          </cell>
          <cell r="AB144">
            <v>68653.94</v>
          </cell>
          <cell r="AC144">
            <v>59815.28</v>
          </cell>
          <cell r="AD144">
            <v>62715.66</v>
          </cell>
          <cell r="AG144">
            <v>163.54</v>
          </cell>
          <cell r="AH144">
            <v>7597.62</v>
          </cell>
          <cell r="AJ144">
            <v>392619.27</v>
          </cell>
          <cell r="AK144">
            <v>18065</v>
          </cell>
          <cell r="AP144">
            <v>7604.68</v>
          </cell>
          <cell r="AR144">
            <v>3745.36</v>
          </cell>
          <cell r="AS144">
            <v>2476.5700000000002</v>
          </cell>
          <cell r="AU144">
            <v>6288.08</v>
          </cell>
          <cell r="AV144">
            <v>1164.43</v>
          </cell>
          <cell r="AY144">
            <v>1616.43</v>
          </cell>
          <cell r="BB144">
            <v>3617.35</v>
          </cell>
          <cell r="BD144">
            <v>58510.46</v>
          </cell>
          <cell r="BE144">
            <v>9240.9599999999991</v>
          </cell>
          <cell r="BJ144">
            <v>1316.09</v>
          </cell>
          <cell r="BN144">
            <v>32586.14</v>
          </cell>
          <cell r="BT144">
            <v>4184862.88</v>
          </cell>
          <cell r="CB144">
            <v>4184862.88</v>
          </cell>
        </row>
        <row r="145">
          <cell r="B145" t="str">
            <v>PL22610</v>
          </cell>
          <cell r="E145">
            <v>10694.27</v>
          </cell>
          <cell r="F145">
            <v>840443.96</v>
          </cell>
          <cell r="G145">
            <v>935.05</v>
          </cell>
          <cell r="K145">
            <v>231561.12</v>
          </cell>
          <cell r="L145">
            <v>30530.37</v>
          </cell>
          <cell r="M145">
            <v>2910.52</v>
          </cell>
          <cell r="N145">
            <v>332665.31</v>
          </cell>
          <cell r="P145">
            <v>30033.24</v>
          </cell>
          <cell r="R145">
            <v>188643.73</v>
          </cell>
          <cell r="T145">
            <v>23357.9</v>
          </cell>
          <cell r="V145">
            <v>5451.51</v>
          </cell>
          <cell r="AA145">
            <v>793.91</v>
          </cell>
          <cell r="AB145">
            <v>93978.69</v>
          </cell>
          <cell r="AC145">
            <v>60324.6</v>
          </cell>
          <cell r="AD145">
            <v>90983.38</v>
          </cell>
          <cell r="AH145">
            <v>10780.49</v>
          </cell>
          <cell r="AJ145">
            <v>64630</v>
          </cell>
          <cell r="AK145">
            <v>9501.36</v>
          </cell>
          <cell r="AP145">
            <v>14614.31</v>
          </cell>
          <cell r="AR145">
            <v>5502.92</v>
          </cell>
          <cell r="AS145">
            <v>3804.78</v>
          </cell>
          <cell r="AU145">
            <v>8881.86</v>
          </cell>
          <cell r="AV145">
            <v>3193.58</v>
          </cell>
          <cell r="AW145">
            <v>74.41</v>
          </cell>
          <cell r="AY145">
            <v>5249.43</v>
          </cell>
          <cell r="BB145">
            <v>26097.8</v>
          </cell>
          <cell r="BD145">
            <v>180992.04</v>
          </cell>
          <cell r="BE145">
            <v>41568</v>
          </cell>
          <cell r="BJ145">
            <v>5398.64</v>
          </cell>
          <cell r="BN145">
            <v>30625.7</v>
          </cell>
          <cell r="BT145">
            <v>2354222.88</v>
          </cell>
          <cell r="BW145">
            <v>-42031.18</v>
          </cell>
          <cell r="CA145">
            <v>-42031.18</v>
          </cell>
          <cell r="CB145">
            <v>2312191.7000000002</v>
          </cell>
        </row>
        <row r="146">
          <cell r="B146" t="str">
            <v>PL22620</v>
          </cell>
        </row>
        <row r="147">
          <cell r="B147" t="str">
            <v>PL22700</v>
          </cell>
          <cell r="E147">
            <v>207608.98</v>
          </cell>
          <cell r="F147">
            <v>5662928.2000000002</v>
          </cell>
          <cell r="G147">
            <v>108217.89</v>
          </cell>
          <cell r="K147">
            <v>1591169.28</v>
          </cell>
          <cell r="L147">
            <v>138251.85999999999</v>
          </cell>
          <cell r="M147">
            <v>-96</v>
          </cell>
          <cell r="N147">
            <v>3064306.93</v>
          </cell>
          <cell r="P147">
            <v>117723.3</v>
          </cell>
          <cell r="R147">
            <v>1220509.07</v>
          </cell>
          <cell r="T147">
            <v>213729.5</v>
          </cell>
          <cell r="Y147">
            <v>40196.15</v>
          </cell>
          <cell r="Z147">
            <v>171868.79</v>
          </cell>
          <cell r="AA147">
            <v>30281.75</v>
          </cell>
          <cell r="AB147">
            <v>817111.19</v>
          </cell>
          <cell r="AC147">
            <v>365010.67</v>
          </cell>
          <cell r="AD147">
            <v>580142.36</v>
          </cell>
          <cell r="AG147">
            <v>335.26</v>
          </cell>
          <cell r="AH147">
            <v>54280.800000000003</v>
          </cell>
          <cell r="AJ147">
            <v>1305235.94</v>
          </cell>
          <cell r="AK147">
            <v>80638.81</v>
          </cell>
          <cell r="AP147">
            <v>231861.76000000001</v>
          </cell>
          <cell r="AR147">
            <v>295263.11</v>
          </cell>
          <cell r="AS147">
            <v>108151.7</v>
          </cell>
          <cell r="AU147">
            <v>414827.88</v>
          </cell>
          <cell r="AV147">
            <v>51508.77</v>
          </cell>
          <cell r="AW147">
            <v>47481.75</v>
          </cell>
          <cell r="AY147">
            <v>140349.35</v>
          </cell>
          <cell r="BB147">
            <v>221722.92</v>
          </cell>
          <cell r="BD147">
            <v>2926823.47</v>
          </cell>
          <cell r="BE147">
            <v>536931.57999999996</v>
          </cell>
          <cell r="BJ147">
            <v>58284.26</v>
          </cell>
          <cell r="BK147">
            <v>483071.57</v>
          </cell>
          <cell r="BN147">
            <v>482179.97</v>
          </cell>
          <cell r="BO147">
            <v>-14130.25</v>
          </cell>
          <cell r="BT147">
            <v>21753778.57</v>
          </cell>
          <cell r="BW147">
            <v>-912561.93</v>
          </cell>
          <cell r="CA147">
            <v>-912561.93</v>
          </cell>
          <cell r="CB147">
            <v>20841216.640000001</v>
          </cell>
        </row>
        <row r="148">
          <cell r="B148" t="str">
            <v>PL22800</v>
          </cell>
          <cell r="E148">
            <v>151364.73000000001</v>
          </cell>
          <cell r="F148">
            <v>4263896.7300000004</v>
          </cell>
          <cell r="G148">
            <v>79640.69</v>
          </cell>
          <cell r="K148">
            <v>1193787.99</v>
          </cell>
          <cell r="L148">
            <v>99702.8</v>
          </cell>
          <cell r="M148">
            <v>-51</v>
          </cell>
          <cell r="N148">
            <v>2466083.0699999998</v>
          </cell>
          <cell r="P148">
            <v>89202.33</v>
          </cell>
          <cell r="R148">
            <v>880394.78</v>
          </cell>
          <cell r="T148">
            <v>163339.81</v>
          </cell>
          <cell r="Y148">
            <v>13684.16</v>
          </cell>
          <cell r="Z148">
            <v>59894.42</v>
          </cell>
          <cell r="AA148">
            <v>12586.29</v>
          </cell>
          <cell r="AB148">
            <v>552660.32999999996</v>
          </cell>
          <cell r="AC148">
            <v>327471.65999999997</v>
          </cell>
          <cell r="AD148">
            <v>487642.93</v>
          </cell>
          <cell r="AG148">
            <v>79.14</v>
          </cell>
          <cell r="AH148">
            <v>39090.14</v>
          </cell>
          <cell r="AJ148">
            <v>2027458.64</v>
          </cell>
          <cell r="AK148">
            <v>68729.539999999994</v>
          </cell>
          <cell r="AP148">
            <v>90383.01</v>
          </cell>
          <cell r="AR148">
            <v>99196.23</v>
          </cell>
          <cell r="AS148">
            <v>33973.339999999997</v>
          </cell>
          <cell r="AU148">
            <v>131178.69</v>
          </cell>
          <cell r="AV148">
            <v>28118.959999999999</v>
          </cell>
          <cell r="AW148">
            <v>13711.31</v>
          </cell>
          <cell r="AY148">
            <v>33161.43</v>
          </cell>
          <cell r="BB148">
            <v>79695.59</v>
          </cell>
          <cell r="BD148">
            <v>887933.85</v>
          </cell>
          <cell r="BE148">
            <v>282199.73</v>
          </cell>
          <cell r="BJ148">
            <v>21880.03</v>
          </cell>
          <cell r="BK148">
            <v>745971.69</v>
          </cell>
          <cell r="BN148">
            <v>95464.26</v>
          </cell>
          <cell r="BO148">
            <v>100000</v>
          </cell>
          <cell r="BT148">
            <v>15619527.300000001</v>
          </cell>
          <cell r="BW148">
            <v>-948630.77</v>
          </cell>
          <cell r="BY148">
            <v>-721596.1</v>
          </cell>
          <cell r="CA148">
            <v>-1670226.87</v>
          </cell>
          <cell r="CB148">
            <v>13949300.43</v>
          </cell>
        </row>
        <row r="149">
          <cell r="B149" t="str">
            <v>PL22810</v>
          </cell>
          <cell r="K149">
            <v>14378.35</v>
          </cell>
          <cell r="L149">
            <v>2179.58</v>
          </cell>
          <cell r="M149">
            <v>25.48</v>
          </cell>
          <cell r="N149">
            <v>36693.879999999997</v>
          </cell>
          <cell r="P149">
            <v>2655.57</v>
          </cell>
          <cell r="R149">
            <v>12821.98</v>
          </cell>
          <cell r="T149">
            <v>1481.21</v>
          </cell>
          <cell r="AB149">
            <v>6461.55</v>
          </cell>
          <cell r="AC149">
            <v>4284.62</v>
          </cell>
          <cell r="AD149">
            <v>5228.87</v>
          </cell>
          <cell r="AH149">
            <v>925.58</v>
          </cell>
          <cell r="AK149">
            <v>811.15</v>
          </cell>
          <cell r="BT149">
            <v>87947.82</v>
          </cell>
          <cell r="CB149">
            <v>87947.82</v>
          </cell>
        </row>
        <row r="150">
          <cell r="B150" t="str">
            <v>PL22900</v>
          </cell>
        </row>
        <row r="151">
          <cell r="B151" t="str">
            <v>PL23000</v>
          </cell>
        </row>
        <row r="152">
          <cell r="B152" t="str">
            <v>PL23100</v>
          </cell>
          <cell r="E152">
            <v>94229.28</v>
          </cell>
          <cell r="F152">
            <v>110486.34</v>
          </cell>
          <cell r="G152">
            <v>48</v>
          </cell>
          <cell r="K152">
            <v>17661.560000000001</v>
          </cell>
          <cell r="L152">
            <v>7676.45</v>
          </cell>
          <cell r="M152">
            <v>18</v>
          </cell>
          <cell r="N152">
            <v>98088.61</v>
          </cell>
          <cell r="P152">
            <v>1487.12</v>
          </cell>
          <cell r="Q152">
            <v>574.5</v>
          </cell>
          <cell r="R152">
            <v>16097.81</v>
          </cell>
          <cell r="T152">
            <v>9853.85</v>
          </cell>
          <cell r="V152">
            <v>70.5</v>
          </cell>
          <cell r="AA152">
            <v>1345.37</v>
          </cell>
          <cell r="AB152">
            <v>4831.6899999999996</v>
          </cell>
          <cell r="AC152">
            <v>4805.22</v>
          </cell>
          <cell r="AD152">
            <v>10475.280000000001</v>
          </cell>
          <cell r="AG152">
            <v>41.18</v>
          </cell>
          <cell r="AH152">
            <v>336.08</v>
          </cell>
          <cell r="AK152">
            <v>882.21</v>
          </cell>
          <cell r="AO152">
            <v>1971923.88</v>
          </cell>
          <cell r="BT152">
            <v>2350932.9300000002</v>
          </cell>
          <cell r="BY152">
            <v>-1875554.53</v>
          </cell>
          <cell r="CA152">
            <v>-1875554.53</v>
          </cell>
          <cell r="CB152">
            <v>475378.4</v>
          </cell>
        </row>
        <row r="153">
          <cell r="B153" t="str">
            <v>PL23200</v>
          </cell>
        </row>
        <row r="154">
          <cell r="B154" t="str">
            <v>PL23210</v>
          </cell>
          <cell r="E154">
            <v>10177.56</v>
          </cell>
          <cell r="F154">
            <v>1403912.84</v>
          </cell>
          <cell r="G154">
            <v>5281.35</v>
          </cell>
          <cell r="K154">
            <v>259376.68</v>
          </cell>
          <cell r="L154">
            <v>29851.31</v>
          </cell>
          <cell r="M154">
            <v>1389.11</v>
          </cell>
          <cell r="N154">
            <v>492601.21</v>
          </cell>
          <cell r="P154">
            <v>34250.92</v>
          </cell>
          <cell r="R154">
            <v>258524.51</v>
          </cell>
          <cell r="T154">
            <v>31530.75</v>
          </cell>
          <cell r="AB154">
            <v>128391.43</v>
          </cell>
          <cell r="AC154">
            <v>82195.39</v>
          </cell>
          <cell r="AD154">
            <v>112951.13</v>
          </cell>
          <cell r="AH154">
            <v>12405.8</v>
          </cell>
          <cell r="AJ154">
            <v>67083.289999999994</v>
          </cell>
          <cell r="AK154">
            <v>13272.37</v>
          </cell>
          <cell r="AP154">
            <v>42101.95</v>
          </cell>
          <cell r="AR154">
            <v>27041.06</v>
          </cell>
          <cell r="AS154">
            <v>7301.26</v>
          </cell>
          <cell r="AU154">
            <v>36130.93</v>
          </cell>
          <cell r="AV154">
            <v>4686.76</v>
          </cell>
          <cell r="AW154">
            <v>1673.53</v>
          </cell>
          <cell r="AY154">
            <v>23501.4</v>
          </cell>
          <cell r="BB154">
            <v>20058.55</v>
          </cell>
          <cell r="BD154">
            <v>229405.02</v>
          </cell>
          <cell r="BE154">
            <v>48310.16</v>
          </cell>
          <cell r="BI154">
            <v>238356.41</v>
          </cell>
          <cell r="BJ154">
            <v>6630.99</v>
          </cell>
          <cell r="BN154">
            <v>64030.85</v>
          </cell>
          <cell r="BT154">
            <v>3692424.52</v>
          </cell>
          <cell r="BW154">
            <v>-238356.41</v>
          </cell>
          <cell r="CA154">
            <v>-238356.41</v>
          </cell>
          <cell r="CB154">
            <v>3454068.11</v>
          </cell>
        </row>
        <row r="155">
          <cell r="B155" t="str">
            <v>PL23220</v>
          </cell>
          <cell r="E155">
            <v>2161.2800000000002</v>
          </cell>
          <cell r="F155">
            <v>240068.25</v>
          </cell>
          <cell r="G155">
            <v>1165.57</v>
          </cell>
          <cell r="K155">
            <v>45654.77</v>
          </cell>
          <cell r="L155">
            <v>10774.74</v>
          </cell>
          <cell r="M155">
            <v>894.01</v>
          </cell>
          <cell r="N155">
            <v>77838.63</v>
          </cell>
          <cell r="P155">
            <v>5919.96</v>
          </cell>
          <cell r="R155">
            <v>37599.5</v>
          </cell>
          <cell r="T155">
            <v>5977.49</v>
          </cell>
          <cell r="Y155">
            <v>136.15</v>
          </cell>
          <cell r="AA155">
            <v>1189.3</v>
          </cell>
          <cell r="AB155">
            <v>30808.97</v>
          </cell>
          <cell r="AC155">
            <v>14798.28</v>
          </cell>
          <cell r="AD155">
            <v>24068.16</v>
          </cell>
          <cell r="AG155">
            <v>10.050000000000001</v>
          </cell>
          <cell r="AH155">
            <v>4262.45</v>
          </cell>
          <cell r="AJ155">
            <v>34471.53</v>
          </cell>
          <cell r="AK155">
            <v>1845.05</v>
          </cell>
          <cell r="AP155">
            <v>965.04</v>
          </cell>
          <cell r="AR155">
            <v>926.85</v>
          </cell>
          <cell r="AS155">
            <v>440.35</v>
          </cell>
          <cell r="AU155">
            <v>334.94</v>
          </cell>
          <cell r="AV155">
            <v>307.57</v>
          </cell>
          <cell r="AY155">
            <v>978.02</v>
          </cell>
          <cell r="BB155">
            <v>3947.34</v>
          </cell>
          <cell r="BD155">
            <v>34198.980000000003</v>
          </cell>
          <cell r="BE155">
            <v>1865.3</v>
          </cell>
          <cell r="BI155">
            <v>8682.98</v>
          </cell>
          <cell r="BJ155">
            <v>1545.1</v>
          </cell>
          <cell r="BK155">
            <v>209071.85</v>
          </cell>
          <cell r="BN155">
            <v>204.25</v>
          </cell>
          <cell r="BT155">
            <v>803112.71</v>
          </cell>
          <cell r="BW155">
            <v>-209071.85</v>
          </cell>
          <cell r="CA155">
            <v>-209071.85</v>
          </cell>
          <cell r="CB155">
            <v>594040.86</v>
          </cell>
        </row>
        <row r="156">
          <cell r="B156" t="str">
            <v>PL23230</v>
          </cell>
          <cell r="E156">
            <v>708.04</v>
          </cell>
          <cell r="F156">
            <v>57497.45</v>
          </cell>
          <cell r="G156">
            <v>596.30999999999995</v>
          </cell>
          <cell r="K156">
            <v>8517.15</v>
          </cell>
          <cell r="L156">
            <v>560.91</v>
          </cell>
          <cell r="M156">
            <v>22.17</v>
          </cell>
          <cell r="N156">
            <v>11908.27</v>
          </cell>
          <cell r="P156">
            <v>760.5</v>
          </cell>
          <cell r="R156">
            <v>6924.65</v>
          </cell>
          <cell r="T156">
            <v>822.16</v>
          </cell>
          <cell r="V156">
            <v>6.99</v>
          </cell>
          <cell r="AB156">
            <v>3607.01</v>
          </cell>
          <cell r="AC156">
            <v>1656.87</v>
          </cell>
          <cell r="AD156">
            <v>2172.3000000000002</v>
          </cell>
          <cell r="AH156">
            <v>335.61</v>
          </cell>
          <cell r="AK156">
            <v>181.58</v>
          </cell>
          <cell r="BT156">
            <v>96277.97</v>
          </cell>
          <cell r="CB156">
            <v>96277.97</v>
          </cell>
        </row>
        <row r="157">
          <cell r="B157" t="str">
            <v>PL23300</v>
          </cell>
          <cell r="E157">
            <v>555072.43000000005</v>
          </cell>
          <cell r="F157">
            <v>517696.17</v>
          </cell>
          <cell r="G157">
            <v>475.15</v>
          </cell>
          <cell r="H157">
            <v>16157865.550000001</v>
          </cell>
          <cell r="K157">
            <v>69410.38</v>
          </cell>
          <cell r="L157">
            <v>3003.34</v>
          </cell>
          <cell r="M157">
            <v>722.1</v>
          </cell>
          <cell r="N157">
            <v>31586.98</v>
          </cell>
          <cell r="O157">
            <v>293905.11</v>
          </cell>
          <cell r="P157">
            <v>2770.25</v>
          </cell>
          <cell r="Q157">
            <v>1264.23</v>
          </cell>
          <cell r="R157">
            <v>58200.09</v>
          </cell>
          <cell r="T157">
            <v>12294.47</v>
          </cell>
          <cell r="V157">
            <v>1221.99</v>
          </cell>
          <cell r="Y157">
            <v>2205.39</v>
          </cell>
          <cell r="Z157">
            <v>2428.12</v>
          </cell>
          <cell r="AA157">
            <v>2288.92</v>
          </cell>
          <cell r="AB157">
            <v>22243.89</v>
          </cell>
          <cell r="AC157">
            <v>31326.87</v>
          </cell>
          <cell r="AD157">
            <v>53677.48</v>
          </cell>
          <cell r="AH157">
            <v>6588.87</v>
          </cell>
          <cell r="AJ157">
            <v>8347.36</v>
          </cell>
          <cell r="AK157">
            <v>3391.31</v>
          </cell>
          <cell r="AO157">
            <v>52571.72</v>
          </cell>
          <cell r="AP157">
            <v>68339.44</v>
          </cell>
          <cell r="AR157">
            <v>2310</v>
          </cell>
          <cell r="AU157">
            <v>11625.69</v>
          </cell>
          <cell r="AV157">
            <v>606.33000000000004</v>
          </cell>
          <cell r="AW157">
            <v>2473.11</v>
          </cell>
          <cell r="AY157">
            <v>2750.2</v>
          </cell>
          <cell r="BC157">
            <v>1278.23</v>
          </cell>
          <cell r="BE157">
            <v>13681.54</v>
          </cell>
          <cell r="BF157">
            <v>1022.59</v>
          </cell>
          <cell r="BH157">
            <v>30000</v>
          </cell>
          <cell r="BI157">
            <v>263516.34000000003</v>
          </cell>
          <cell r="BL157">
            <v>75649.59</v>
          </cell>
          <cell r="BN157">
            <v>300</v>
          </cell>
          <cell r="BT157">
            <v>18364111.23</v>
          </cell>
          <cell r="BW157">
            <v>-374579.56</v>
          </cell>
          <cell r="BX157">
            <v>-16585862.92</v>
          </cell>
          <cell r="BY157">
            <v>-300</v>
          </cell>
          <cell r="CA157">
            <v>-16960742.48</v>
          </cell>
          <cell r="CB157">
            <v>1403368.75</v>
          </cell>
        </row>
        <row r="158">
          <cell r="B158" t="str">
            <v>PL23400</v>
          </cell>
          <cell r="K158">
            <v>79248</v>
          </cell>
          <cell r="L158">
            <v>51912</v>
          </cell>
          <cell r="M158">
            <v>8529</v>
          </cell>
          <cell r="N158">
            <v>137151</v>
          </cell>
          <cell r="P158">
            <v>42180</v>
          </cell>
          <cell r="Q158">
            <v>474</v>
          </cell>
          <cell r="R158">
            <v>90792</v>
          </cell>
          <cell r="T158">
            <v>11337</v>
          </cell>
          <cell r="V158">
            <v>6108</v>
          </cell>
          <cell r="Z158">
            <v>8653.2999999999993</v>
          </cell>
          <cell r="AB158">
            <v>41457</v>
          </cell>
          <cell r="AC158">
            <v>18834</v>
          </cell>
          <cell r="AD158">
            <v>37461</v>
          </cell>
          <cell r="AH158">
            <v>4953</v>
          </cell>
          <cell r="AK158">
            <v>5763</v>
          </cell>
          <cell r="AP158">
            <v>72431.27</v>
          </cell>
          <cell r="AW158">
            <v>2836.7</v>
          </cell>
          <cell r="BD158">
            <v>257791.24</v>
          </cell>
          <cell r="BE158">
            <v>44976</v>
          </cell>
          <cell r="BG158">
            <v>620.59</v>
          </cell>
          <cell r="BJ158">
            <v>814.98</v>
          </cell>
          <cell r="BT158">
            <v>924323.08</v>
          </cell>
          <cell r="BW158">
            <v>-814.98</v>
          </cell>
          <cell r="CA158">
            <v>-814.98</v>
          </cell>
          <cell r="CB158">
            <v>923508.1</v>
          </cell>
        </row>
        <row r="159">
          <cell r="B159" t="str">
            <v>PL23500</v>
          </cell>
          <cell r="H159">
            <v>1204.7</v>
          </cell>
          <cell r="K159">
            <v>323443.74</v>
          </cell>
          <cell r="L159">
            <v>124473.93</v>
          </cell>
          <cell r="M159">
            <v>10154.89</v>
          </cell>
          <cell r="N159">
            <v>502572.91</v>
          </cell>
          <cell r="P159">
            <v>154715.01999999999</v>
          </cell>
          <cell r="Q159">
            <v>182.17</v>
          </cell>
          <cell r="R159">
            <v>296349.31</v>
          </cell>
          <cell r="T159">
            <v>59388.78</v>
          </cell>
          <cell r="V159">
            <v>5263.42</v>
          </cell>
          <cell r="Y159">
            <v>741.54</v>
          </cell>
          <cell r="Z159">
            <v>12637.62</v>
          </cell>
          <cell r="AA159">
            <v>15736.57</v>
          </cell>
          <cell r="AB159">
            <v>137072.99</v>
          </cell>
          <cell r="AC159">
            <v>56415.6</v>
          </cell>
          <cell r="AD159">
            <v>98354.62</v>
          </cell>
          <cell r="AH159">
            <v>16970.919999999998</v>
          </cell>
          <cell r="AJ159">
            <v>70200</v>
          </cell>
          <cell r="AK159">
            <v>16385.3</v>
          </cell>
          <cell r="AN159">
            <v>9646.14</v>
          </cell>
          <cell r="AP159">
            <v>40201.47</v>
          </cell>
          <cell r="AW159">
            <v>1317.98</v>
          </cell>
          <cell r="BD159">
            <v>173968.36</v>
          </cell>
          <cell r="BE159">
            <v>18565.73</v>
          </cell>
          <cell r="BJ159">
            <v>2253</v>
          </cell>
          <cell r="BT159">
            <v>2148216.71</v>
          </cell>
          <cell r="BW159">
            <v>-20818.73</v>
          </cell>
          <cell r="BY159">
            <v>-88528.99</v>
          </cell>
          <cell r="CA159">
            <v>-109347.72</v>
          </cell>
          <cell r="CB159">
            <v>2038868.99</v>
          </cell>
        </row>
        <row r="160">
          <cell r="B160" t="str">
            <v>PL23600</v>
          </cell>
          <cell r="E160">
            <v>32353.11</v>
          </cell>
          <cell r="F160">
            <v>1235823.6200000001</v>
          </cell>
          <cell r="G160">
            <v>22909.42</v>
          </cell>
          <cell r="K160">
            <v>57292</v>
          </cell>
          <cell r="L160">
            <v>23851</v>
          </cell>
          <cell r="M160">
            <v>2950</v>
          </cell>
          <cell r="N160">
            <v>105975</v>
          </cell>
          <cell r="P160">
            <v>32280</v>
          </cell>
          <cell r="Q160">
            <v>124</v>
          </cell>
          <cell r="R160">
            <v>45562</v>
          </cell>
          <cell r="T160">
            <v>7347</v>
          </cell>
          <cell r="V160">
            <v>2271</v>
          </cell>
          <cell r="Z160">
            <v>9237.56</v>
          </cell>
          <cell r="AB160">
            <v>20059</v>
          </cell>
          <cell r="AC160">
            <v>17968</v>
          </cell>
          <cell r="AD160">
            <v>29406</v>
          </cell>
          <cell r="AH160">
            <v>2094</v>
          </cell>
          <cell r="AK160">
            <v>6338</v>
          </cell>
          <cell r="AP160">
            <v>78417.59</v>
          </cell>
          <cell r="AW160">
            <v>1834.06</v>
          </cell>
          <cell r="BD160">
            <v>132041.71</v>
          </cell>
          <cell r="BE160">
            <v>15125.82</v>
          </cell>
          <cell r="BG160">
            <v>222.5</v>
          </cell>
          <cell r="BJ160">
            <v>911.15</v>
          </cell>
          <cell r="BT160">
            <v>1882393.54</v>
          </cell>
          <cell r="BW160">
            <v>-16036.97</v>
          </cell>
          <cell r="CA160">
            <v>-16036.97</v>
          </cell>
          <cell r="CB160">
            <v>1866356.57</v>
          </cell>
        </row>
        <row r="161">
          <cell r="B161" t="str">
            <v>PL23700</v>
          </cell>
        </row>
        <row r="162">
          <cell r="B162" t="str">
            <v>PL23800</v>
          </cell>
        </row>
        <row r="163">
          <cell r="B163" t="str">
            <v>PL23900</v>
          </cell>
        </row>
        <row r="164">
          <cell r="B164" t="str">
            <v>PL24000</v>
          </cell>
          <cell r="K164">
            <v>6978.69</v>
          </cell>
          <cell r="L164">
            <v>1543892.18</v>
          </cell>
          <cell r="M164">
            <v>3132.93</v>
          </cell>
          <cell r="N164">
            <v>338.36</v>
          </cell>
          <cell r="P164">
            <v>171.2</v>
          </cell>
          <cell r="Q164">
            <v>4188.3900000000003</v>
          </cell>
          <cell r="R164">
            <v>10617</v>
          </cell>
          <cell r="T164">
            <v>1240.95</v>
          </cell>
          <cell r="V164">
            <v>18548.18</v>
          </cell>
          <cell r="AC164">
            <v>290.60000000000002</v>
          </cell>
          <cell r="AD164">
            <v>14399.55</v>
          </cell>
          <cell r="AH164">
            <v>126</v>
          </cell>
          <cell r="BT164">
            <v>1603924.03</v>
          </cell>
          <cell r="CB164">
            <v>1603924.03</v>
          </cell>
        </row>
        <row r="165">
          <cell r="B165" t="str">
            <v>PL24100</v>
          </cell>
          <cell r="BN165">
            <v>115906.29</v>
          </cell>
          <cell r="BT165">
            <v>115906.29</v>
          </cell>
          <cell r="CB165">
            <v>115906.29</v>
          </cell>
        </row>
        <row r="166">
          <cell r="B166" t="str">
            <v>PL24110</v>
          </cell>
          <cell r="BB166">
            <v>2230</v>
          </cell>
          <cell r="BI166">
            <v>429515.24</v>
          </cell>
          <cell r="BN166">
            <v>116991.67999999999</v>
          </cell>
          <cell r="BT166">
            <v>548736.92000000004</v>
          </cell>
          <cell r="BW166">
            <v>-431745.24</v>
          </cell>
          <cell r="CA166">
            <v>-431745.24</v>
          </cell>
          <cell r="CB166">
            <v>116991.67999999999</v>
          </cell>
        </row>
        <row r="167">
          <cell r="B167" t="str">
            <v>PL24120</v>
          </cell>
          <cell r="AJ167">
            <v>771425.34</v>
          </cell>
          <cell r="BD167">
            <v>10170</v>
          </cell>
          <cell r="BH167">
            <v>1986</v>
          </cell>
          <cell r="BI167">
            <v>282873</v>
          </cell>
          <cell r="BK167">
            <v>1168548.97</v>
          </cell>
          <cell r="BN167">
            <v>3940128.58</v>
          </cell>
          <cell r="BT167">
            <v>6175131.8899999997</v>
          </cell>
          <cell r="BW167">
            <v>-1453407.97</v>
          </cell>
          <cell r="BY167">
            <v>-318281.87</v>
          </cell>
          <cell r="CA167">
            <v>-1771689.84</v>
          </cell>
          <cell r="CB167">
            <v>4403442.05</v>
          </cell>
        </row>
        <row r="168">
          <cell r="B168" t="str">
            <v>PL24130</v>
          </cell>
          <cell r="H168">
            <v>1500000</v>
          </cell>
          <cell r="AJ168">
            <v>36126.239999999998</v>
          </cell>
          <cell r="AO168">
            <v>1236417.49</v>
          </cell>
          <cell r="AP168">
            <v>296139.15999999997</v>
          </cell>
          <cell r="AW168">
            <v>900</v>
          </cell>
          <cell r="AY168">
            <v>2302.52</v>
          </cell>
          <cell r="BB168">
            <v>3691.45</v>
          </cell>
          <cell r="BD168">
            <v>86516.24</v>
          </cell>
          <cell r="BE168">
            <v>3643.46</v>
          </cell>
          <cell r="BH168">
            <v>151590.72</v>
          </cell>
          <cell r="BI168">
            <v>2498547.21</v>
          </cell>
          <cell r="BJ168">
            <v>147306.60999999999</v>
          </cell>
          <cell r="BK168">
            <v>201792.61</v>
          </cell>
          <cell r="BP168">
            <v>900000</v>
          </cell>
          <cell r="BT168">
            <v>7064973.71</v>
          </cell>
          <cell r="BW168">
            <v>-2991199.92</v>
          </cell>
          <cell r="BY168">
            <v>-550771.13</v>
          </cell>
          <cell r="CA168">
            <v>-3541971.05</v>
          </cell>
          <cell r="CB168">
            <v>3523002.66</v>
          </cell>
        </row>
        <row r="169">
          <cell r="B169" t="str">
            <v>PL24140</v>
          </cell>
          <cell r="AP169">
            <v>141.12</v>
          </cell>
          <cell r="AR169">
            <v>50.4</v>
          </cell>
          <cell r="AU169">
            <v>334.19</v>
          </cell>
          <cell r="AV169">
            <v>11493.86</v>
          </cell>
          <cell r="BB169">
            <v>684.71</v>
          </cell>
          <cell r="BD169">
            <v>88408.46</v>
          </cell>
          <cell r="BE169">
            <v>1474.38</v>
          </cell>
          <cell r="BN169">
            <v>2166086.5299999998</v>
          </cell>
          <cell r="BT169">
            <v>2268673.65</v>
          </cell>
          <cell r="BW169">
            <v>-890277.89</v>
          </cell>
          <cell r="BY169">
            <v>-55356.81</v>
          </cell>
          <cell r="CA169">
            <v>-945634.7</v>
          </cell>
          <cell r="CB169">
            <v>1323038.95</v>
          </cell>
        </row>
        <row r="170">
          <cell r="B170" t="str">
            <v>PL24150</v>
          </cell>
          <cell r="AJ170">
            <v>240531.73</v>
          </cell>
          <cell r="BD170">
            <v>954.14</v>
          </cell>
          <cell r="BN170">
            <v>1376751.21</v>
          </cell>
          <cell r="BT170">
            <v>1618237.08</v>
          </cell>
          <cell r="BW170">
            <v>-954.14</v>
          </cell>
          <cell r="BY170">
            <v>-201671.21</v>
          </cell>
          <cell r="CA170">
            <v>-202625.35</v>
          </cell>
          <cell r="CB170">
            <v>1415611.73</v>
          </cell>
        </row>
        <row r="171">
          <cell r="B171" t="str">
            <v>PL24160</v>
          </cell>
          <cell r="AJ171">
            <v>66168.399999999994</v>
          </cell>
          <cell r="BN171">
            <v>925901.06</v>
          </cell>
          <cell r="BT171">
            <v>992069.46</v>
          </cell>
          <cell r="BY171">
            <v>-13974.37</v>
          </cell>
          <cell r="CA171">
            <v>-13974.37</v>
          </cell>
          <cell r="CB171">
            <v>978095.09</v>
          </cell>
        </row>
        <row r="172">
          <cell r="B172" t="str">
            <v>PL25000</v>
          </cell>
          <cell r="E172">
            <v>862989.58</v>
          </cell>
          <cell r="F172">
            <v>2879844.09</v>
          </cell>
          <cell r="G172">
            <v>23167.439999999999</v>
          </cell>
          <cell r="H172">
            <v>6211414.4100000001</v>
          </cell>
          <cell r="K172">
            <v>201456.51</v>
          </cell>
          <cell r="L172">
            <v>217078.8</v>
          </cell>
          <cell r="M172">
            <v>70676.679999999993</v>
          </cell>
          <cell r="N172">
            <v>561353.71</v>
          </cell>
          <cell r="O172">
            <v>441792.05</v>
          </cell>
          <cell r="P172">
            <v>48465.03</v>
          </cell>
          <cell r="Q172">
            <v>17.5</v>
          </cell>
          <cell r="R172">
            <v>544240.35</v>
          </cell>
          <cell r="T172">
            <v>49237.77</v>
          </cell>
          <cell r="V172">
            <v>2763.16</v>
          </cell>
          <cell r="Y172">
            <v>5792.36</v>
          </cell>
          <cell r="Z172">
            <v>23637.4</v>
          </cell>
          <cell r="AA172">
            <v>3061.82</v>
          </cell>
          <cell r="AB172">
            <v>232073.06</v>
          </cell>
          <cell r="AC172">
            <v>69626.22</v>
          </cell>
          <cell r="AD172">
            <v>94931.65</v>
          </cell>
          <cell r="AG172">
            <v>39.43</v>
          </cell>
          <cell r="AH172">
            <v>49815.59</v>
          </cell>
          <cell r="AJ172">
            <v>52133.17</v>
          </cell>
          <cell r="AK172">
            <v>6482.41</v>
          </cell>
          <cell r="AM172">
            <v>106.79</v>
          </cell>
          <cell r="AN172">
            <v>48.9</v>
          </cell>
          <cell r="AO172">
            <v>109109.4</v>
          </cell>
          <cell r="AP172">
            <v>577404.35</v>
          </cell>
          <cell r="AR172">
            <v>1632.94</v>
          </cell>
          <cell r="AS172">
            <v>3190.93</v>
          </cell>
          <cell r="AU172">
            <v>3148.97</v>
          </cell>
          <cell r="AV172">
            <v>1012.62</v>
          </cell>
          <cell r="AW172">
            <v>519.79999999999995</v>
          </cell>
          <cell r="AY172">
            <v>4518.2</v>
          </cell>
          <cell r="BB172">
            <v>1679.03</v>
          </cell>
          <cell r="BC172">
            <v>95146.48</v>
          </cell>
          <cell r="BD172">
            <v>746167.17</v>
          </cell>
          <cell r="BE172">
            <v>23094.880000000001</v>
          </cell>
          <cell r="BG172">
            <v>0.4</v>
          </cell>
          <cell r="BH172">
            <v>6949.26</v>
          </cell>
          <cell r="BI172">
            <v>1950489.58</v>
          </cell>
          <cell r="BJ172">
            <v>12824.47</v>
          </cell>
          <cell r="BK172">
            <v>33296.57</v>
          </cell>
          <cell r="BL172">
            <v>782044.41</v>
          </cell>
          <cell r="BM172">
            <v>27589.77</v>
          </cell>
          <cell r="BN172">
            <v>111320.49</v>
          </cell>
          <cell r="BR172">
            <v>-2994880.47</v>
          </cell>
          <cell r="BT172">
            <v>14148505.130000001</v>
          </cell>
          <cell r="BW172">
            <v>-1576296.85</v>
          </cell>
          <cell r="BX172">
            <v>-5559877.79</v>
          </cell>
          <cell r="BY172">
            <v>-1753500.98</v>
          </cell>
          <cell r="CA172">
            <v>-8889675.6199999992</v>
          </cell>
          <cell r="CB172">
            <v>5258829.51</v>
          </cell>
        </row>
        <row r="173">
          <cell r="B173" t="str">
            <v>PL25100</v>
          </cell>
        </row>
        <row r="174">
          <cell r="B174" t="str">
            <v>PL25200</v>
          </cell>
          <cell r="H174">
            <v>1138237.67</v>
          </cell>
          <cell r="K174">
            <v>4612.78</v>
          </cell>
          <cell r="L174">
            <v>787.95</v>
          </cell>
          <cell r="M174">
            <v>110.65</v>
          </cell>
          <cell r="N174">
            <v>6032.49</v>
          </cell>
          <cell r="P174">
            <v>336.75</v>
          </cell>
          <cell r="R174">
            <v>4078.4</v>
          </cell>
          <cell r="T174">
            <v>666.35</v>
          </cell>
          <cell r="V174">
            <v>144.30000000000001</v>
          </cell>
          <cell r="Z174">
            <v>2071</v>
          </cell>
          <cell r="AB174">
            <v>3262.03</v>
          </cell>
          <cell r="AC174">
            <v>495.7</v>
          </cell>
          <cell r="AD174">
            <v>1393.13</v>
          </cell>
          <cell r="AH174">
            <v>391.16</v>
          </cell>
          <cell r="AK174">
            <v>234.5</v>
          </cell>
          <cell r="AV174">
            <v>61.76</v>
          </cell>
          <cell r="BD174">
            <v>-12047.4</v>
          </cell>
          <cell r="BI174">
            <v>1921024.07</v>
          </cell>
          <cell r="BT174">
            <v>3071893.29</v>
          </cell>
          <cell r="BW174">
            <v>-207566.02</v>
          </cell>
          <cell r="BX174">
            <v>-251146.63</v>
          </cell>
          <cell r="BY174">
            <v>-879049.14</v>
          </cell>
          <cell r="CA174">
            <v>-1337761.79</v>
          </cell>
          <cell r="CB174">
            <v>1734131.5</v>
          </cell>
        </row>
        <row r="175">
          <cell r="B175" t="str">
            <v>PL25300</v>
          </cell>
        </row>
        <row r="176">
          <cell r="B176" t="str">
            <v>PL25400</v>
          </cell>
        </row>
        <row r="177">
          <cell r="B177" t="str">
            <v>PL25500</v>
          </cell>
          <cell r="K177">
            <v>14169.63</v>
          </cell>
          <cell r="N177">
            <v>1</v>
          </cell>
          <cell r="Z177">
            <v>6191.22</v>
          </cell>
          <cell r="AA177">
            <v>2412.2399999999998</v>
          </cell>
          <cell r="AB177">
            <v>120015.94</v>
          </cell>
          <cell r="AD177">
            <v>129.6</v>
          </cell>
          <cell r="AJ177">
            <v>19624.18</v>
          </cell>
          <cell r="AK177">
            <v>148.54</v>
          </cell>
          <cell r="AM177">
            <v>26.17</v>
          </cell>
          <cell r="AN177">
            <v>33.9</v>
          </cell>
          <cell r="AP177">
            <v>95304.6</v>
          </cell>
          <cell r="AU177">
            <v>1231.5999999999999</v>
          </cell>
          <cell r="BD177">
            <v>28744.240000000002</v>
          </cell>
          <cell r="BE177">
            <v>1545.99</v>
          </cell>
          <cell r="BH177">
            <v>389.26</v>
          </cell>
          <cell r="BI177">
            <v>5298.36</v>
          </cell>
          <cell r="BJ177">
            <v>2116.6799999999998</v>
          </cell>
          <cell r="BK177">
            <v>1312.88</v>
          </cell>
          <cell r="BN177">
            <v>31941.02</v>
          </cell>
          <cell r="BT177">
            <v>330637.05</v>
          </cell>
          <cell r="CB177">
            <v>330637.05</v>
          </cell>
        </row>
        <row r="178">
          <cell r="B178" t="str">
            <v>PL25600</v>
          </cell>
          <cell r="E178">
            <v>4683.45</v>
          </cell>
          <cell r="F178">
            <v>276343.44</v>
          </cell>
          <cell r="G178">
            <v>3212.41</v>
          </cell>
          <cell r="K178">
            <v>48057.9</v>
          </cell>
          <cell r="L178">
            <v>10680.92</v>
          </cell>
          <cell r="M178">
            <v>712.12</v>
          </cell>
          <cell r="N178">
            <v>83436.63</v>
          </cell>
          <cell r="P178">
            <v>6876.07</v>
          </cell>
          <cell r="Q178">
            <v>17.5</v>
          </cell>
          <cell r="R178">
            <v>37613.07</v>
          </cell>
          <cell r="T178">
            <v>4021.2</v>
          </cell>
          <cell r="V178">
            <v>53.5</v>
          </cell>
          <cell r="Y178">
            <v>2390</v>
          </cell>
          <cell r="Z178">
            <v>3277.53</v>
          </cell>
          <cell r="AA178">
            <v>237.96</v>
          </cell>
          <cell r="AB178">
            <v>18441.240000000002</v>
          </cell>
          <cell r="AC178">
            <v>14858.53</v>
          </cell>
          <cell r="AD178">
            <v>22106.93</v>
          </cell>
          <cell r="AG178">
            <v>3</v>
          </cell>
          <cell r="AH178">
            <v>2837.18</v>
          </cell>
          <cell r="AJ178">
            <v>6750</v>
          </cell>
          <cell r="AK178">
            <v>2947.97</v>
          </cell>
          <cell r="AM178">
            <v>30</v>
          </cell>
          <cell r="AN178">
            <v>15</v>
          </cell>
          <cell r="AO178">
            <v>24</v>
          </cell>
          <cell r="AP178">
            <v>741.16</v>
          </cell>
          <cell r="AR178">
            <v>915.88</v>
          </cell>
          <cell r="AS178">
            <v>2124.5300000000002</v>
          </cell>
          <cell r="AU178">
            <v>1265.72</v>
          </cell>
          <cell r="AV178">
            <v>847.3</v>
          </cell>
          <cell r="AW178">
            <v>482.45</v>
          </cell>
          <cell r="AY178">
            <v>1169.95</v>
          </cell>
          <cell r="BB178">
            <v>1017.36</v>
          </cell>
          <cell r="BD178">
            <v>5691.05</v>
          </cell>
          <cell r="BE178">
            <v>9245.66</v>
          </cell>
          <cell r="BI178">
            <v>316.39999999999998</v>
          </cell>
          <cell r="BJ178">
            <v>578.9</v>
          </cell>
          <cell r="BN178">
            <v>1794.24</v>
          </cell>
          <cell r="BT178">
            <v>575818.15</v>
          </cell>
          <cell r="BY178">
            <v>5.58</v>
          </cell>
          <cell r="CA178">
            <v>5.58</v>
          </cell>
          <cell r="CB178">
            <v>575823.73</v>
          </cell>
        </row>
        <row r="179">
          <cell r="B179" t="str">
            <v>PL25700</v>
          </cell>
        </row>
        <row r="180">
          <cell r="B180" t="str">
            <v>PL25800</v>
          </cell>
          <cell r="AH180">
            <v>30975.16</v>
          </cell>
          <cell r="BT180">
            <v>30975.16</v>
          </cell>
          <cell r="BX180">
            <v>-30975.16</v>
          </cell>
          <cell r="CA180">
            <v>-30975.16</v>
          </cell>
        </row>
        <row r="181">
          <cell r="B181" t="str">
            <v>PL25900</v>
          </cell>
          <cell r="F181">
            <v>3411.77</v>
          </cell>
          <cell r="H181">
            <v>4285.71</v>
          </cell>
          <cell r="L181">
            <v>47100</v>
          </cell>
          <cell r="M181">
            <v>53223.41</v>
          </cell>
          <cell r="R181">
            <v>104535.08</v>
          </cell>
          <cell r="AO181">
            <v>3164.29</v>
          </cell>
          <cell r="BD181">
            <v>18296.41</v>
          </cell>
          <cell r="BI181">
            <v>19196.89</v>
          </cell>
          <cell r="BK181">
            <v>1127.73</v>
          </cell>
          <cell r="BN181">
            <v>6900</v>
          </cell>
          <cell r="BT181">
            <v>261241.29</v>
          </cell>
          <cell r="BW181">
            <v>-485</v>
          </cell>
          <cell r="CA181">
            <v>-485</v>
          </cell>
          <cell r="CB181">
            <v>260756.29</v>
          </cell>
        </row>
        <row r="182">
          <cell r="B182" t="str">
            <v>PL26000</v>
          </cell>
        </row>
        <row r="183">
          <cell r="B183" t="str">
            <v>PL26100</v>
          </cell>
        </row>
        <row r="184">
          <cell r="B184" t="str">
            <v>PL26110</v>
          </cell>
        </row>
        <row r="185">
          <cell r="B185" t="str">
            <v>PL26120</v>
          </cell>
          <cell r="F185">
            <v>65454.16</v>
          </cell>
          <cell r="H185">
            <v>40000</v>
          </cell>
          <cell r="K185">
            <v>5461.83</v>
          </cell>
          <cell r="L185">
            <v>118802.47</v>
          </cell>
          <cell r="M185">
            <v>15288.87</v>
          </cell>
          <cell r="N185">
            <v>7782.39</v>
          </cell>
          <cell r="P185">
            <v>130.47</v>
          </cell>
          <cell r="R185">
            <v>1810.83</v>
          </cell>
          <cell r="T185">
            <v>17857.560000000001</v>
          </cell>
          <cell r="V185">
            <v>2565.36</v>
          </cell>
          <cell r="AB185">
            <v>972.03</v>
          </cell>
          <cell r="AC185">
            <v>128.43</v>
          </cell>
          <cell r="AD185">
            <v>20146.22</v>
          </cell>
          <cell r="AY185">
            <v>2672.52</v>
          </cell>
          <cell r="BB185">
            <v>561.78</v>
          </cell>
          <cell r="BR185">
            <v>18607.16</v>
          </cell>
          <cell r="BT185">
            <v>318242.08</v>
          </cell>
          <cell r="BX185">
            <v>-5227.71</v>
          </cell>
          <cell r="CA185">
            <v>-5227.71</v>
          </cell>
          <cell r="CB185">
            <v>313014.37</v>
          </cell>
        </row>
        <row r="186">
          <cell r="B186" t="str">
            <v>PL26200</v>
          </cell>
          <cell r="E186">
            <v>80106.98</v>
          </cell>
          <cell r="F186">
            <v>1030335.08</v>
          </cell>
          <cell r="G186">
            <v>19955.03</v>
          </cell>
          <cell r="H186">
            <v>407003.17</v>
          </cell>
          <cell r="K186">
            <v>129154.37</v>
          </cell>
          <cell r="L186">
            <v>19484.21</v>
          </cell>
          <cell r="M186">
            <v>1341.63</v>
          </cell>
          <cell r="N186">
            <v>464101.2</v>
          </cell>
          <cell r="O186">
            <v>121726.78</v>
          </cell>
          <cell r="P186">
            <v>41121.74</v>
          </cell>
          <cell r="R186">
            <v>89453.66</v>
          </cell>
          <cell r="T186">
            <v>26692.66</v>
          </cell>
          <cell r="Y186">
            <v>3402.36</v>
          </cell>
          <cell r="Z186">
            <v>12097.65</v>
          </cell>
          <cell r="AA186">
            <v>411.62</v>
          </cell>
          <cell r="AB186">
            <v>89381.82</v>
          </cell>
          <cell r="AC186">
            <v>54143.56</v>
          </cell>
          <cell r="AD186">
            <v>51052.77</v>
          </cell>
          <cell r="AG186">
            <v>36.43</v>
          </cell>
          <cell r="AH186">
            <v>14537.09</v>
          </cell>
          <cell r="AJ186">
            <v>25758.99</v>
          </cell>
          <cell r="AK186">
            <v>726.8</v>
          </cell>
          <cell r="AM186">
            <v>50.62</v>
          </cell>
          <cell r="AO186">
            <v>105921.11</v>
          </cell>
          <cell r="AP186">
            <v>481358.59</v>
          </cell>
          <cell r="AR186">
            <v>717.06</v>
          </cell>
          <cell r="AS186">
            <v>1066.4000000000001</v>
          </cell>
          <cell r="AU186">
            <v>651.65</v>
          </cell>
          <cell r="AV186">
            <v>103.56</v>
          </cell>
          <cell r="AW186">
            <v>37.35</v>
          </cell>
          <cell r="AY186">
            <v>675.73</v>
          </cell>
          <cell r="BB186">
            <v>99.89</v>
          </cell>
          <cell r="BC186">
            <v>95146.48</v>
          </cell>
          <cell r="BD186">
            <v>705482.87</v>
          </cell>
          <cell r="BE186">
            <v>12303.23</v>
          </cell>
          <cell r="BG186">
            <v>0.4</v>
          </cell>
          <cell r="BH186">
            <v>6560</v>
          </cell>
          <cell r="BI186">
            <v>4653.8599999999997</v>
          </cell>
          <cell r="BJ186">
            <v>10128.89</v>
          </cell>
          <cell r="BK186">
            <v>30855.96</v>
          </cell>
          <cell r="BL186">
            <v>782044.41</v>
          </cell>
          <cell r="BM186">
            <v>27589.77</v>
          </cell>
          <cell r="BN186">
            <v>70685.23</v>
          </cell>
          <cell r="BR186">
            <v>-3013487.63</v>
          </cell>
          <cell r="BT186">
            <v>2004671.03</v>
          </cell>
          <cell r="BW186">
            <v>907519.42</v>
          </cell>
          <cell r="BY186">
            <v>-873646.59</v>
          </cell>
          <cell r="CA186">
            <v>33872.83</v>
          </cell>
          <cell r="CB186">
            <v>2038543.86</v>
          </cell>
        </row>
        <row r="187">
          <cell r="B187" t="str">
            <v>PL26300</v>
          </cell>
        </row>
        <row r="188">
          <cell r="B188" t="str">
            <v>PL26310</v>
          </cell>
          <cell r="E188">
            <v>778199.15</v>
          </cell>
          <cell r="F188">
            <v>1504299.64</v>
          </cell>
          <cell r="H188">
            <v>4621887.8600000003</v>
          </cell>
          <cell r="L188">
            <v>20223.25</v>
          </cell>
          <cell r="O188">
            <v>320065.27</v>
          </cell>
          <cell r="R188">
            <v>306749.31</v>
          </cell>
          <cell r="AD188">
            <v>103</v>
          </cell>
          <cell r="AH188">
            <v>1075</v>
          </cell>
          <cell r="AK188">
            <v>2424.6</v>
          </cell>
          <cell r="BT188">
            <v>7555027.0800000001</v>
          </cell>
          <cell r="BW188">
            <v>-2275765.25</v>
          </cell>
          <cell r="BX188">
            <v>-5272528.29</v>
          </cell>
          <cell r="BY188">
            <v>-810.83</v>
          </cell>
          <cell r="CA188">
            <v>-7549104.3700000001</v>
          </cell>
          <cell r="CB188">
            <v>5922.71</v>
          </cell>
        </row>
        <row r="189">
          <cell r="B189" t="str">
            <v>PL27000</v>
          </cell>
          <cell r="F189">
            <v>-157771.51999999999</v>
          </cell>
          <cell r="H189">
            <v>-850083.11</v>
          </cell>
          <cell r="AJ189">
            <v>-8467.0499999999993</v>
          </cell>
          <cell r="AO189">
            <v>-13517.81</v>
          </cell>
          <cell r="BP189">
            <v>-900000</v>
          </cell>
          <cell r="BT189">
            <v>-1929839.49</v>
          </cell>
          <cell r="BX189">
            <v>248026.63</v>
          </cell>
          <cell r="BY189">
            <v>590297.84</v>
          </cell>
          <cell r="CA189">
            <v>838324.47</v>
          </cell>
          <cell r="CB189">
            <v>-1091515.02</v>
          </cell>
        </row>
        <row r="190">
          <cell r="B190" t="str">
            <v>PL28000</v>
          </cell>
          <cell r="F190">
            <v>132348.6</v>
          </cell>
          <cell r="K190">
            <v>158728.47</v>
          </cell>
          <cell r="L190">
            <v>49785.91</v>
          </cell>
          <cell r="M190">
            <v>45</v>
          </cell>
          <cell r="N190">
            <v>167887.43</v>
          </cell>
          <cell r="P190">
            <v>1445.58</v>
          </cell>
          <cell r="R190">
            <v>61023.64</v>
          </cell>
          <cell r="T190">
            <v>3929.46</v>
          </cell>
          <cell r="V190">
            <v>12095.46</v>
          </cell>
          <cell r="AB190">
            <v>12959.21</v>
          </cell>
          <cell r="AC190">
            <v>22700.37</v>
          </cell>
          <cell r="AD190">
            <v>44596.71</v>
          </cell>
          <cell r="AH190">
            <v>997.35</v>
          </cell>
          <cell r="AJ190">
            <v>7507.42</v>
          </cell>
          <cell r="AK190">
            <v>8008.62</v>
          </cell>
          <cell r="AR190">
            <v>5202.28</v>
          </cell>
          <cell r="AS190">
            <v>5281.76</v>
          </cell>
          <cell r="AU190">
            <v>7076.37</v>
          </cell>
          <cell r="BD190">
            <v>39790.03</v>
          </cell>
          <cell r="BI190">
            <v>30092.720000000001</v>
          </cell>
          <cell r="BK190">
            <v>4417.28</v>
          </cell>
          <cell r="BN190">
            <v>259656.57</v>
          </cell>
          <cell r="BR190">
            <v>655801.73</v>
          </cell>
          <cell r="BT190">
            <v>1691377.97</v>
          </cell>
          <cell r="BY190">
            <v>341799.17</v>
          </cell>
          <cell r="CA190">
            <v>341799.17</v>
          </cell>
          <cell r="CB190">
            <v>2033177.14</v>
          </cell>
        </row>
        <row r="191">
          <cell r="B191" t="str">
            <v>PL29000</v>
          </cell>
          <cell r="E191">
            <v>-1832434.9</v>
          </cell>
          <cell r="F191">
            <v>-8857446.4499999993</v>
          </cell>
          <cell r="G191">
            <v>-51115.38</v>
          </cell>
          <cell r="H191">
            <v>-1200876.3500000001</v>
          </cell>
          <cell r="I191">
            <v>-18755.8</v>
          </cell>
          <cell r="J191">
            <v>-3000</v>
          </cell>
          <cell r="K191">
            <v>-2907478.96</v>
          </cell>
          <cell r="L191">
            <v>-4053395.58</v>
          </cell>
          <cell r="M191">
            <v>-327624.51</v>
          </cell>
          <cell r="N191">
            <v>-3871740.35</v>
          </cell>
          <cell r="O191">
            <v>-9869316.3200000003</v>
          </cell>
          <cell r="P191">
            <v>-247309.58</v>
          </cell>
          <cell r="Q191">
            <v>-61502.51</v>
          </cell>
          <cell r="R191">
            <v>-5450267.2199999997</v>
          </cell>
          <cell r="T191">
            <v>-628382.43999999994</v>
          </cell>
          <cell r="V191">
            <v>-78698.429999999993</v>
          </cell>
          <cell r="X191">
            <v>-44001.09</v>
          </cell>
          <cell r="Y191">
            <v>-124250.99</v>
          </cell>
          <cell r="Z191">
            <v>-208490.67</v>
          </cell>
          <cell r="AA191">
            <v>-31506.95</v>
          </cell>
          <cell r="AB191">
            <v>-2415228.61</v>
          </cell>
          <cell r="AC191">
            <v>-1244822.32</v>
          </cell>
          <cell r="AD191">
            <v>-2208903.9500000002</v>
          </cell>
          <cell r="AG191">
            <v>-2645.35</v>
          </cell>
          <cell r="AH191">
            <v>-251086.77</v>
          </cell>
          <cell r="AJ191">
            <v>-2247756.9500000002</v>
          </cell>
          <cell r="AK191">
            <v>-229927.9</v>
          </cell>
          <cell r="AL191">
            <v>-6000</v>
          </cell>
          <cell r="AM191">
            <v>-23180.15</v>
          </cell>
          <cell r="AN191">
            <v>-26311.68</v>
          </cell>
          <cell r="AO191">
            <v>-497423.59</v>
          </cell>
          <cell r="AP191">
            <v>-828800.07</v>
          </cell>
          <cell r="AQ191">
            <v>-1710.07</v>
          </cell>
          <cell r="AR191">
            <v>-325310.62</v>
          </cell>
          <cell r="AS191">
            <v>-153740.70000000001</v>
          </cell>
          <cell r="AT191">
            <v>3284.07</v>
          </cell>
          <cell r="AU191">
            <v>-464157.69</v>
          </cell>
          <cell r="AV191">
            <v>-123991</v>
          </cell>
          <cell r="AW191">
            <v>-70187.41</v>
          </cell>
          <cell r="AX191">
            <v>-5637</v>
          </cell>
          <cell r="AY191">
            <v>-177290.54</v>
          </cell>
          <cell r="BA191">
            <v>-1674.56</v>
          </cell>
          <cell r="BB191">
            <v>-451476.76</v>
          </cell>
          <cell r="BD191">
            <v>-4609234.24</v>
          </cell>
          <cell r="BE191">
            <v>-1620201.36</v>
          </cell>
          <cell r="BG191">
            <v>-42685.33</v>
          </cell>
          <cell r="BH191">
            <v>-29388.39</v>
          </cell>
          <cell r="BI191">
            <v>-4643675.12</v>
          </cell>
          <cell r="BJ191">
            <v>-254174.46</v>
          </cell>
          <cell r="BK191">
            <v>-1970234.53</v>
          </cell>
          <cell r="BL191">
            <v>-93161.63</v>
          </cell>
          <cell r="BN191">
            <v>-4189332.03</v>
          </cell>
          <cell r="BR191">
            <v>3187338.16</v>
          </cell>
          <cell r="BT191">
            <v>-65886323.030000001</v>
          </cell>
          <cell r="BW191">
            <v>9968229.7100000009</v>
          </cell>
          <cell r="BX191">
            <v>16652894.52</v>
          </cell>
          <cell r="BY191">
            <v>3888981.93</v>
          </cell>
          <cell r="CA191">
            <v>30510106.16</v>
          </cell>
          <cell r="CB191">
            <v>-35376216.869999997</v>
          </cell>
        </row>
        <row r="192">
          <cell r="B192" t="str">
            <v>PL29100</v>
          </cell>
          <cell r="F192">
            <v>11733.03</v>
          </cell>
          <cell r="G192">
            <v>-16.86</v>
          </cell>
          <cell r="K192">
            <v>-557.72</v>
          </cell>
          <cell r="L192">
            <v>-295.27999999999997</v>
          </cell>
          <cell r="N192">
            <v>-2505.9699999999998</v>
          </cell>
          <cell r="P192">
            <v>-157.55000000000001</v>
          </cell>
          <cell r="R192">
            <v>-1492.44</v>
          </cell>
          <cell r="T192">
            <v>-1044.83</v>
          </cell>
          <cell r="Y192">
            <v>-2901.78</v>
          </cell>
          <cell r="Z192">
            <v>-2919</v>
          </cell>
          <cell r="AA192">
            <v>-4764.59</v>
          </cell>
          <cell r="AB192">
            <v>-407.25</v>
          </cell>
          <cell r="AC192">
            <v>-461.89</v>
          </cell>
          <cell r="AD192">
            <v>-952.42</v>
          </cell>
          <cell r="AJ192">
            <v>-43557.14</v>
          </cell>
          <cell r="AK192">
            <v>-303.88</v>
          </cell>
          <cell r="AN192">
            <v>-10550.28</v>
          </cell>
          <cell r="AO192">
            <v>-189625.49</v>
          </cell>
          <cell r="AP192">
            <v>-4719.3</v>
          </cell>
          <cell r="AR192">
            <v>-1209.73</v>
          </cell>
          <cell r="AS192">
            <v>-3801.49</v>
          </cell>
          <cell r="AU192">
            <v>-5828.96</v>
          </cell>
          <cell r="AV192">
            <v>-2239.3200000000002</v>
          </cell>
          <cell r="AY192">
            <v>-1022.06</v>
          </cell>
          <cell r="BB192">
            <v>-4638.5200000000004</v>
          </cell>
          <cell r="BD192">
            <v>-268252.84000000003</v>
          </cell>
          <cell r="BH192">
            <v>-22923</v>
          </cell>
          <cell r="BI192">
            <v>-2082793.89</v>
          </cell>
          <cell r="BN192">
            <v>-21331.15</v>
          </cell>
          <cell r="BR192">
            <v>851419.71</v>
          </cell>
          <cell r="BT192">
            <v>-1818121.89</v>
          </cell>
          <cell r="BW192">
            <v>286636.19</v>
          </cell>
          <cell r="BY192">
            <v>68510.289999999994</v>
          </cell>
          <cell r="CA192">
            <v>355146.48</v>
          </cell>
          <cell r="CB192">
            <v>-1462975.41</v>
          </cell>
        </row>
        <row r="193">
          <cell r="B193" t="str">
            <v>PL29200</v>
          </cell>
          <cell r="E193">
            <v>-1493707.89</v>
          </cell>
          <cell r="F193">
            <v>-807664.04</v>
          </cell>
          <cell r="X193">
            <v>-44001.09</v>
          </cell>
          <cell r="AO193">
            <v>-301839.46000000002</v>
          </cell>
          <cell r="BT193">
            <v>-2647212.48</v>
          </cell>
          <cell r="BW193">
            <v>2275765.25</v>
          </cell>
          <cell r="BY193">
            <v>6006</v>
          </cell>
          <cell r="CA193">
            <v>2281771.25</v>
          </cell>
          <cell r="CB193">
            <v>-365441.23</v>
          </cell>
        </row>
        <row r="194">
          <cell r="B194" t="str">
            <v>PL29210</v>
          </cell>
          <cell r="BD194">
            <v>-3759.32</v>
          </cell>
          <cell r="BN194">
            <v>-60033.97</v>
          </cell>
          <cell r="BT194">
            <v>-63793.29</v>
          </cell>
          <cell r="CB194">
            <v>-63793.29</v>
          </cell>
        </row>
        <row r="195">
          <cell r="B195" t="str">
            <v>PL29220</v>
          </cell>
          <cell r="AJ195">
            <v>-4512.8599999999997</v>
          </cell>
          <cell r="BI195">
            <v>-71869.600000000006</v>
          </cell>
          <cell r="BR195">
            <v>61799.64</v>
          </cell>
          <cell r="BT195">
            <v>-14582.82</v>
          </cell>
          <cell r="CB195">
            <v>-14582.82</v>
          </cell>
        </row>
        <row r="196">
          <cell r="B196" t="str">
            <v>PL29300</v>
          </cell>
          <cell r="F196">
            <v>-100304.35</v>
          </cell>
          <cell r="G196">
            <v>-95</v>
          </cell>
          <cell r="H196">
            <v>1359838</v>
          </cell>
          <cell r="I196">
            <v>-315</v>
          </cell>
          <cell r="J196">
            <v>-3000</v>
          </cell>
          <cell r="K196">
            <v>-116404.92</v>
          </cell>
          <cell r="L196">
            <v>-10247.700000000001</v>
          </cell>
          <cell r="M196">
            <v>-251.68</v>
          </cell>
          <cell r="N196">
            <v>-131240.31</v>
          </cell>
          <cell r="P196">
            <v>-7701.66</v>
          </cell>
          <cell r="R196">
            <v>-117998.43</v>
          </cell>
          <cell r="T196">
            <v>-7343.24</v>
          </cell>
          <cell r="V196">
            <v>-30.93</v>
          </cell>
          <cell r="AB196">
            <v>-34030.29</v>
          </cell>
          <cell r="AC196">
            <v>-24998.240000000002</v>
          </cell>
          <cell r="AD196">
            <v>-54461.09</v>
          </cell>
          <cell r="AH196">
            <v>-64604.7</v>
          </cell>
          <cell r="AK196">
            <v>-4134.5</v>
          </cell>
          <cell r="AM196">
            <v>-405</v>
          </cell>
          <cell r="AP196">
            <v>-41425.07</v>
          </cell>
          <cell r="AR196">
            <v>-90</v>
          </cell>
          <cell r="AS196">
            <v>-447.34</v>
          </cell>
          <cell r="AV196">
            <v>-185</v>
          </cell>
          <cell r="AW196">
            <v>-4107.1400000000003</v>
          </cell>
          <cell r="AY196">
            <v>-3273.25</v>
          </cell>
          <cell r="BD196">
            <v>-69518.820000000007</v>
          </cell>
          <cell r="BE196">
            <v>-8863.61</v>
          </cell>
          <cell r="BI196">
            <v>-16635.240000000002</v>
          </cell>
          <cell r="BK196">
            <v>-104607.84</v>
          </cell>
          <cell r="BN196">
            <v>-39504.15</v>
          </cell>
          <cell r="BR196">
            <v>71885.490000000005</v>
          </cell>
          <cell r="BT196">
            <v>465498.99</v>
          </cell>
          <cell r="BW196">
            <v>80928.89</v>
          </cell>
          <cell r="BY196">
            <v>4615.04</v>
          </cell>
          <cell r="CA196">
            <v>85543.93</v>
          </cell>
          <cell r="CB196">
            <v>551042.92000000004</v>
          </cell>
        </row>
        <row r="197">
          <cell r="B197" t="str">
            <v>PL29400</v>
          </cell>
        </row>
        <row r="198">
          <cell r="B198" t="str">
            <v>PL29500</v>
          </cell>
          <cell r="H198">
            <v>-299311</v>
          </cell>
          <cell r="K198">
            <v>-113573.77</v>
          </cell>
          <cell r="L198">
            <v>-13999.93</v>
          </cell>
          <cell r="N198">
            <v>-251504.64000000001</v>
          </cell>
          <cell r="P198">
            <v>-13486.56</v>
          </cell>
          <cell r="R198">
            <v>-90404.57</v>
          </cell>
          <cell r="T198">
            <v>-17625.099999999999</v>
          </cell>
          <cell r="Z198">
            <v>-280</v>
          </cell>
          <cell r="AB198">
            <v>-57115.17</v>
          </cell>
          <cell r="AC198">
            <v>-36258.129999999997</v>
          </cell>
          <cell r="AD198">
            <v>-53663.360000000001</v>
          </cell>
          <cell r="AH198">
            <v>-3001.11</v>
          </cell>
          <cell r="AK198">
            <v>-4030</v>
          </cell>
          <cell r="BT198">
            <v>-954253.34</v>
          </cell>
          <cell r="BY198">
            <v>1550.6</v>
          </cell>
          <cell r="CA198">
            <v>1550.6</v>
          </cell>
          <cell r="CB198">
            <v>-952702.74</v>
          </cell>
        </row>
        <row r="199">
          <cell r="B199" t="str">
            <v>PL29600</v>
          </cell>
        </row>
        <row r="200">
          <cell r="B200" t="str">
            <v>PL29610</v>
          </cell>
          <cell r="E200">
            <v>-47398.36</v>
          </cell>
          <cell r="F200">
            <v>-333557.52</v>
          </cell>
          <cell r="G200">
            <v>986.34</v>
          </cell>
          <cell r="H200">
            <v>-13200</v>
          </cell>
          <cell r="K200">
            <v>-65022.55</v>
          </cell>
          <cell r="L200">
            <v>-43621.75</v>
          </cell>
          <cell r="M200">
            <v>-2914.83</v>
          </cell>
          <cell r="N200">
            <v>-282261.53000000003</v>
          </cell>
          <cell r="P200">
            <v>-28820.68</v>
          </cell>
          <cell r="R200">
            <v>-43775.65</v>
          </cell>
          <cell r="T200">
            <v>-7743.33</v>
          </cell>
          <cell r="Y200">
            <v>-9278.68</v>
          </cell>
          <cell r="Z200">
            <v>-15036.08</v>
          </cell>
          <cell r="AA200">
            <v>-5940.71</v>
          </cell>
          <cell r="AB200">
            <v>-12305.34</v>
          </cell>
          <cell r="AC200">
            <v>-39755.93</v>
          </cell>
          <cell r="AD200">
            <v>-53011.97</v>
          </cell>
          <cell r="AJ200">
            <v>-141144.72</v>
          </cell>
          <cell r="AK200">
            <v>-4080.59</v>
          </cell>
          <cell r="AO200">
            <v>-5958.64</v>
          </cell>
          <cell r="AP200">
            <v>-10754.74</v>
          </cell>
          <cell r="AQ200">
            <v>-1710.07</v>
          </cell>
          <cell r="AR200">
            <v>-17533.54</v>
          </cell>
          <cell r="AS200">
            <v>-7019.42</v>
          </cell>
          <cell r="AT200">
            <v>3284.07</v>
          </cell>
          <cell r="AU200">
            <v>-15115.12</v>
          </cell>
          <cell r="AV200">
            <v>-7500</v>
          </cell>
          <cell r="AW200">
            <v>-6900</v>
          </cell>
          <cell r="AY200">
            <v>-18300</v>
          </cell>
          <cell r="BA200">
            <v>-1674.56</v>
          </cell>
          <cell r="BB200">
            <v>-28872.799999999999</v>
          </cell>
          <cell r="BD200">
            <v>-62500</v>
          </cell>
          <cell r="BE200">
            <v>-20179.93</v>
          </cell>
          <cell r="BI200">
            <v>-1669.9</v>
          </cell>
          <cell r="BJ200">
            <v>-4615.25</v>
          </cell>
          <cell r="BK200">
            <v>-1848.76</v>
          </cell>
          <cell r="BT200">
            <v>-1356752.54</v>
          </cell>
          <cell r="BY200">
            <v>6968.53</v>
          </cell>
          <cell r="CA200">
            <v>6968.53</v>
          </cell>
          <cell r="CB200">
            <v>-1349784.01</v>
          </cell>
        </row>
        <row r="201">
          <cell r="B201" t="str">
            <v>PL29700</v>
          </cell>
          <cell r="F201">
            <v>-2359874.54</v>
          </cell>
          <cell r="G201">
            <v>-16654.2</v>
          </cell>
          <cell r="H201">
            <v>5753.17</v>
          </cell>
          <cell r="K201">
            <v>-280742.26</v>
          </cell>
          <cell r="L201">
            <v>-261969.84</v>
          </cell>
          <cell r="M201">
            <v>-39065.4</v>
          </cell>
          <cell r="N201">
            <v>-458513.91</v>
          </cell>
          <cell r="P201">
            <v>-40591.21</v>
          </cell>
          <cell r="Q201">
            <v>-2670.71</v>
          </cell>
          <cell r="R201">
            <v>-196406.26</v>
          </cell>
          <cell r="T201">
            <v>-22406.45</v>
          </cell>
          <cell r="V201">
            <v>-32267.71</v>
          </cell>
          <cell r="Y201">
            <v>-22082.57</v>
          </cell>
          <cell r="Z201">
            <v>-19265.32</v>
          </cell>
          <cell r="AA201">
            <v>-803.12</v>
          </cell>
          <cell r="AB201">
            <v>-97502.61</v>
          </cell>
          <cell r="AC201">
            <v>-71290.69</v>
          </cell>
          <cell r="AD201">
            <v>-127158.01</v>
          </cell>
          <cell r="AH201">
            <v>-9883.9</v>
          </cell>
          <cell r="AJ201">
            <v>-169433.1</v>
          </cell>
          <cell r="AK201">
            <v>-11502.06</v>
          </cell>
          <cell r="AM201">
            <v>-861.84</v>
          </cell>
          <cell r="AP201">
            <v>-348275.36</v>
          </cell>
          <cell r="AR201">
            <v>-3552.35</v>
          </cell>
          <cell r="AV201">
            <v>-35363.39</v>
          </cell>
          <cell r="AW201">
            <v>-8430</v>
          </cell>
          <cell r="AY201">
            <v>-13631.15</v>
          </cell>
          <cell r="BB201">
            <v>-49579.06</v>
          </cell>
          <cell r="BD201">
            <v>-545755.19999999995</v>
          </cell>
          <cell r="BE201">
            <v>-192980.38</v>
          </cell>
          <cell r="BH201">
            <v>-768</v>
          </cell>
          <cell r="BI201">
            <v>-55677.279999999999</v>
          </cell>
          <cell r="BJ201">
            <v>-8117.67</v>
          </cell>
          <cell r="BK201">
            <v>-1017455.92</v>
          </cell>
          <cell r="BL201">
            <v>-84825.13</v>
          </cell>
          <cell r="BN201">
            <v>-256335.21</v>
          </cell>
          <cell r="BT201">
            <v>-6855938.6399999997</v>
          </cell>
          <cell r="BW201">
            <v>2046379.58</v>
          </cell>
          <cell r="BX201">
            <v>5227.71</v>
          </cell>
          <cell r="BY201">
            <v>1749000.56</v>
          </cell>
          <cell r="CA201">
            <v>3800607.85</v>
          </cell>
          <cell r="CB201">
            <v>-3055330.79</v>
          </cell>
        </row>
        <row r="202">
          <cell r="B202" t="str">
            <v>PL29800</v>
          </cell>
          <cell r="E202">
            <v>-222089.67</v>
          </cell>
          <cell r="F202">
            <v>-1431112.31</v>
          </cell>
          <cell r="G202">
            <v>-2620</v>
          </cell>
          <cell r="H202">
            <v>-41654.44</v>
          </cell>
          <cell r="K202">
            <v>-825785.21</v>
          </cell>
          <cell r="L202">
            <v>-3309670.12</v>
          </cell>
          <cell r="M202">
            <v>-269091.78999999998</v>
          </cell>
          <cell r="N202">
            <v>-522560.95</v>
          </cell>
          <cell r="P202">
            <v>-7934.36</v>
          </cell>
          <cell r="Q202">
            <v>-38673.5</v>
          </cell>
          <cell r="R202">
            <v>-1559918.95</v>
          </cell>
          <cell r="T202">
            <v>-41601.040000000001</v>
          </cell>
          <cell r="V202">
            <v>-18264.400000000001</v>
          </cell>
          <cell r="Y202">
            <v>-2445.06</v>
          </cell>
          <cell r="Z202">
            <v>-11776.23</v>
          </cell>
          <cell r="AA202">
            <v>-4020.75</v>
          </cell>
          <cell r="AB202">
            <v>-463504.57</v>
          </cell>
          <cell r="AC202">
            <v>-126281.39</v>
          </cell>
          <cell r="AD202">
            <v>-385528.91</v>
          </cell>
          <cell r="AH202">
            <v>-65724.84</v>
          </cell>
          <cell r="AK202">
            <v>-21945.05</v>
          </cell>
          <cell r="AP202">
            <v>-28742.34</v>
          </cell>
          <cell r="AR202">
            <v>-5322.37</v>
          </cell>
          <cell r="AS202">
            <v>-22067.39</v>
          </cell>
          <cell r="AV202">
            <v>-10298.049999999999</v>
          </cell>
          <cell r="AY202">
            <v>-11623.19</v>
          </cell>
          <cell r="BB202">
            <v>-4096.1099999999997</v>
          </cell>
          <cell r="BD202">
            <v>-1368366.96</v>
          </cell>
          <cell r="BE202">
            <v>-215153.67</v>
          </cell>
          <cell r="BG202">
            <v>-42685.33</v>
          </cell>
          <cell r="BH202">
            <v>-4470.3</v>
          </cell>
          <cell r="BI202">
            <v>-56374.59</v>
          </cell>
          <cell r="BJ202">
            <v>-183228.01</v>
          </cell>
          <cell r="BN202">
            <v>-711</v>
          </cell>
          <cell r="BT202">
            <v>-11325342.85</v>
          </cell>
          <cell r="BW202">
            <v>818588.36</v>
          </cell>
          <cell r="BX202">
            <v>98737.51</v>
          </cell>
          <cell r="BY202">
            <v>18432.09</v>
          </cell>
          <cell r="CA202">
            <v>935757.96</v>
          </cell>
          <cell r="CB202">
            <v>-10389584.890000001</v>
          </cell>
        </row>
        <row r="203">
          <cell r="B203" t="str">
            <v>PL29810</v>
          </cell>
          <cell r="K203">
            <v>-334588.95</v>
          </cell>
          <cell r="L203">
            <v>-1633.71</v>
          </cell>
          <cell r="N203">
            <v>-151834.93</v>
          </cell>
          <cell r="O203">
            <v>362393.13</v>
          </cell>
          <cell r="P203">
            <v>-5574.97</v>
          </cell>
          <cell r="R203">
            <v>-49251.15</v>
          </cell>
          <cell r="T203">
            <v>-7113.69</v>
          </cell>
          <cell r="Y203">
            <v>-5181.01</v>
          </cell>
          <cell r="Z203">
            <v>-14886.61</v>
          </cell>
          <cell r="AA203">
            <v>-40.89</v>
          </cell>
          <cell r="AB203">
            <v>-6357.66</v>
          </cell>
          <cell r="AC203">
            <v>-10001.31</v>
          </cell>
          <cell r="AD203">
            <v>-19845.689999999999</v>
          </cell>
          <cell r="AJ203">
            <v>-964571.98</v>
          </cell>
          <cell r="AK203">
            <v>991.47</v>
          </cell>
          <cell r="AP203">
            <v>-49922.01</v>
          </cell>
          <cell r="AU203">
            <v>-1841.76</v>
          </cell>
          <cell r="AY203">
            <v>-427.5</v>
          </cell>
          <cell r="BD203">
            <v>-132807.37</v>
          </cell>
          <cell r="BE203">
            <v>-275814.28999999998</v>
          </cell>
          <cell r="BN203">
            <v>-9925.5300000000007</v>
          </cell>
          <cell r="BR203">
            <v>259564</v>
          </cell>
          <cell r="BT203">
            <v>-1418672.41</v>
          </cell>
          <cell r="BW203">
            <v>48397.68</v>
          </cell>
          <cell r="BY203">
            <v>124447.01</v>
          </cell>
          <cell r="CA203">
            <v>172844.69</v>
          </cell>
          <cell r="CB203">
            <v>-1245827.72</v>
          </cell>
        </row>
        <row r="204">
          <cell r="B204" t="str">
            <v>PL29820</v>
          </cell>
          <cell r="E204">
            <v>-2669.86</v>
          </cell>
          <cell r="F204">
            <v>-97570.39</v>
          </cell>
          <cell r="G204">
            <v>-1316.4</v>
          </cell>
          <cell r="K204">
            <v>-563.47</v>
          </cell>
          <cell r="L204">
            <v>-335.87</v>
          </cell>
          <cell r="M204">
            <v>-24.14</v>
          </cell>
          <cell r="N204">
            <v>-2624.43</v>
          </cell>
          <cell r="P204">
            <v>-543.04999999999995</v>
          </cell>
          <cell r="R204">
            <v>-414.85</v>
          </cell>
          <cell r="T204">
            <v>-156.88</v>
          </cell>
          <cell r="Y204">
            <v>-24141.759999999998</v>
          </cell>
          <cell r="AB204">
            <v>-659.63</v>
          </cell>
          <cell r="AC204">
            <v>-460.93</v>
          </cell>
          <cell r="AD204">
            <v>-828.13</v>
          </cell>
          <cell r="AH204">
            <v>-10.54</v>
          </cell>
          <cell r="AK204">
            <v>-18.350000000000001</v>
          </cell>
          <cell r="BE204">
            <v>-24847.65</v>
          </cell>
          <cell r="BT204">
            <v>-157186.32999999999</v>
          </cell>
          <cell r="BW204">
            <v>24847.65</v>
          </cell>
          <cell r="BY204">
            <v>231801.83</v>
          </cell>
          <cell r="CA204">
            <v>256649.48</v>
          </cell>
          <cell r="CB204">
            <v>99463.15</v>
          </cell>
        </row>
        <row r="205">
          <cell r="B205" t="str">
            <v>PL29830</v>
          </cell>
          <cell r="E205">
            <v>-18469.599999999999</v>
          </cell>
          <cell r="F205">
            <v>-423020.33</v>
          </cell>
          <cell r="G205">
            <v>-2767</v>
          </cell>
          <cell r="K205">
            <v>-250475.7</v>
          </cell>
          <cell r="L205">
            <v>-41021.449999999997</v>
          </cell>
          <cell r="M205">
            <v>-698.26</v>
          </cell>
          <cell r="N205">
            <v>-352296.66</v>
          </cell>
          <cell r="P205">
            <v>-17506.91</v>
          </cell>
          <cell r="R205">
            <v>-90494.76</v>
          </cell>
          <cell r="T205">
            <v>-5308.96</v>
          </cell>
          <cell r="Z205">
            <v>-16338.29</v>
          </cell>
          <cell r="AB205">
            <v>-65926.710000000006</v>
          </cell>
          <cell r="AC205">
            <v>-42189.74</v>
          </cell>
          <cell r="AD205">
            <v>-108270.2</v>
          </cell>
          <cell r="AH205">
            <v>-6098.27</v>
          </cell>
          <cell r="AK205">
            <v>-6514.26</v>
          </cell>
          <cell r="BT205">
            <v>-1447397.1</v>
          </cell>
          <cell r="CB205">
            <v>-1447397.1</v>
          </cell>
        </row>
        <row r="206">
          <cell r="B206" t="str">
            <v>PL29900</v>
          </cell>
          <cell r="F206">
            <v>101688.94</v>
          </cell>
          <cell r="H206">
            <v>288750.15000000002</v>
          </cell>
          <cell r="K206">
            <v>-100363.23</v>
          </cell>
          <cell r="L206">
            <v>-87620.9</v>
          </cell>
          <cell r="N206">
            <v>-281553.23</v>
          </cell>
          <cell r="P206">
            <v>-8424.17</v>
          </cell>
          <cell r="R206">
            <v>-80627.06</v>
          </cell>
          <cell r="T206">
            <v>-13964.21</v>
          </cell>
          <cell r="Z206">
            <v>-15566.28</v>
          </cell>
          <cell r="AA206">
            <v>-3251.86</v>
          </cell>
          <cell r="AB206">
            <v>-48202.12</v>
          </cell>
          <cell r="AC206">
            <v>-26173.49</v>
          </cell>
          <cell r="AD206">
            <v>-38529.26</v>
          </cell>
          <cell r="AG206">
            <v>-2397</v>
          </cell>
          <cell r="AH206">
            <v>-2399.23</v>
          </cell>
          <cell r="AJ206">
            <v>-120238.22</v>
          </cell>
          <cell r="AK206">
            <v>-3820.77</v>
          </cell>
          <cell r="AP206">
            <v>-110713.39</v>
          </cell>
          <cell r="AR206">
            <v>-101882.15</v>
          </cell>
          <cell r="AS206">
            <v>-45973.93</v>
          </cell>
          <cell r="AU206">
            <v>-131492.66</v>
          </cell>
          <cell r="AV206">
            <v>-18133.52</v>
          </cell>
          <cell r="AW206">
            <v>-11490.17</v>
          </cell>
          <cell r="AX206">
            <v>-5637</v>
          </cell>
          <cell r="AY206">
            <v>-29184.46</v>
          </cell>
          <cell r="BB206">
            <v>-130338.23</v>
          </cell>
          <cell r="BD206">
            <v>-1234380.8600000001</v>
          </cell>
          <cell r="BE206">
            <v>-753236.24</v>
          </cell>
          <cell r="BJ206">
            <v>-26984.68</v>
          </cell>
          <cell r="BK206">
            <v>-799956.73</v>
          </cell>
          <cell r="BN206">
            <v>-6900.24</v>
          </cell>
          <cell r="BR206">
            <v>245997.21</v>
          </cell>
          <cell r="BT206">
            <v>-3602998.99</v>
          </cell>
          <cell r="BW206">
            <v>3092164.8</v>
          </cell>
          <cell r="BY206">
            <v>204174.15</v>
          </cell>
          <cell r="CA206">
            <v>3296338.95</v>
          </cell>
          <cell r="CB206">
            <v>-306660.03999999998</v>
          </cell>
        </row>
        <row r="207">
          <cell r="B207" t="str">
            <v>PL30000</v>
          </cell>
          <cell r="F207">
            <v>-303566.17</v>
          </cell>
          <cell r="H207">
            <v>-149457</v>
          </cell>
          <cell r="K207">
            <v>-175776.49</v>
          </cell>
          <cell r="L207">
            <v>-19891.53</v>
          </cell>
          <cell r="M207">
            <v>-1731.48</v>
          </cell>
          <cell r="N207">
            <v>-327952.65000000002</v>
          </cell>
          <cell r="P207">
            <v>-17353.36</v>
          </cell>
          <cell r="R207">
            <v>-163370.78</v>
          </cell>
          <cell r="T207">
            <v>-33999.94</v>
          </cell>
          <cell r="AA207">
            <v>-6176.9</v>
          </cell>
          <cell r="AB207">
            <v>-70289.89</v>
          </cell>
          <cell r="AC207">
            <v>-40205.980000000003</v>
          </cell>
          <cell r="AD207">
            <v>-52312.39</v>
          </cell>
          <cell r="AG207">
            <v>-120.7</v>
          </cell>
          <cell r="AH207">
            <v>-5812.74</v>
          </cell>
          <cell r="AJ207">
            <v>-191230.91</v>
          </cell>
          <cell r="AK207">
            <v>-11089.73</v>
          </cell>
          <cell r="BT207">
            <v>-1570338.64</v>
          </cell>
          <cell r="BY207">
            <v>168395.48</v>
          </cell>
          <cell r="CA207">
            <v>168395.48</v>
          </cell>
          <cell r="CB207">
            <v>-1401943.16</v>
          </cell>
        </row>
        <row r="208">
          <cell r="B208" t="str">
            <v>PL30010</v>
          </cell>
          <cell r="F208">
            <v>-939854.87</v>
          </cell>
          <cell r="G208">
            <v>-3858.21</v>
          </cell>
          <cell r="H208">
            <v>-42990.35</v>
          </cell>
          <cell r="K208">
            <v>-229840.12</v>
          </cell>
          <cell r="L208">
            <v>-14928.18</v>
          </cell>
          <cell r="M208">
            <v>-221.13</v>
          </cell>
          <cell r="N208">
            <v>-324110.69</v>
          </cell>
          <cell r="P208">
            <v>-24046.5</v>
          </cell>
          <cell r="R208">
            <v>-182933.42</v>
          </cell>
          <cell r="T208">
            <v>-24225.46</v>
          </cell>
          <cell r="V208">
            <v>-95.7</v>
          </cell>
          <cell r="AA208">
            <v>-1412.53</v>
          </cell>
          <cell r="AB208">
            <v>-76635.69</v>
          </cell>
          <cell r="AC208">
            <v>-43681.599999999999</v>
          </cell>
          <cell r="AD208">
            <v>-73525.73</v>
          </cell>
          <cell r="AG208">
            <v>-127.65</v>
          </cell>
          <cell r="AH208">
            <v>-7622.84</v>
          </cell>
          <cell r="AJ208">
            <v>-34859.46</v>
          </cell>
          <cell r="AK208">
            <v>-6033.98</v>
          </cell>
          <cell r="AP208">
            <v>-18299.96</v>
          </cell>
          <cell r="AR208">
            <v>-10070.799999999999</v>
          </cell>
          <cell r="AS208">
            <v>-7542.3</v>
          </cell>
          <cell r="AU208">
            <v>-16783.27</v>
          </cell>
          <cell r="AV208">
            <v>-6708.61</v>
          </cell>
          <cell r="AW208">
            <v>-714.15</v>
          </cell>
          <cell r="AY208">
            <v>-6153</v>
          </cell>
          <cell r="BB208">
            <v>-20627.349999999999</v>
          </cell>
          <cell r="BD208">
            <v>-245536.5</v>
          </cell>
          <cell r="BE208">
            <v>-37531.18</v>
          </cell>
          <cell r="BJ208">
            <v>-4641.4399999999996</v>
          </cell>
          <cell r="BN208">
            <v>-53874.78</v>
          </cell>
          <cell r="BT208">
            <v>-2459487.4500000002</v>
          </cell>
          <cell r="BW208">
            <v>46672.62</v>
          </cell>
          <cell r="BY208">
            <v>54463.98</v>
          </cell>
          <cell r="CA208">
            <v>101136.6</v>
          </cell>
          <cell r="CB208">
            <v>-2358350.85</v>
          </cell>
        </row>
        <row r="209">
          <cell r="B209" t="str">
            <v>PL30020</v>
          </cell>
          <cell r="H209">
            <v>-147550</v>
          </cell>
          <cell r="BT209">
            <v>-147550</v>
          </cell>
          <cell r="CB209">
            <v>-147550</v>
          </cell>
        </row>
        <row r="210">
          <cell r="B210" t="str">
            <v>PL30100</v>
          </cell>
          <cell r="F210">
            <v>-152382.73000000001</v>
          </cell>
          <cell r="K210">
            <v>-144975.24</v>
          </cell>
          <cell r="L210">
            <v>-13609.79</v>
          </cell>
          <cell r="N210">
            <v>-352985.06</v>
          </cell>
          <cell r="P210">
            <v>-13317.79</v>
          </cell>
          <cell r="R210">
            <v>-106272.62</v>
          </cell>
          <cell r="T210">
            <v>-20540.59</v>
          </cell>
          <cell r="Y210">
            <v>-8452.15</v>
          </cell>
          <cell r="Z210">
            <v>-17012.97</v>
          </cell>
          <cell r="AA210">
            <v>-3797.95</v>
          </cell>
          <cell r="AB210">
            <v>-74456.429999999993</v>
          </cell>
          <cell r="AC210">
            <v>-38707.83</v>
          </cell>
          <cell r="AD210">
            <v>-59801.760000000002</v>
          </cell>
          <cell r="AH210">
            <v>-4731.87</v>
          </cell>
          <cell r="AJ210">
            <v>-253759.66</v>
          </cell>
          <cell r="AK210">
            <v>-8597.98</v>
          </cell>
          <cell r="AP210">
            <v>-134558.95000000001</v>
          </cell>
          <cell r="AR210">
            <v>-135833.31</v>
          </cell>
          <cell r="AS210">
            <v>-47032.47</v>
          </cell>
          <cell r="AU210">
            <v>-183585.32</v>
          </cell>
          <cell r="AV210">
            <v>-28516.57</v>
          </cell>
          <cell r="AW210">
            <v>-25614.799999999999</v>
          </cell>
          <cell r="AY210">
            <v>-64737.05</v>
          </cell>
          <cell r="BB210">
            <v>-126093.22</v>
          </cell>
          <cell r="BK210">
            <v>-4378.0200000000004</v>
          </cell>
          <cell r="BN210">
            <v>-45675.44</v>
          </cell>
          <cell r="BR210">
            <v>9884.11</v>
          </cell>
          <cell r="BT210">
            <v>-2059543.46</v>
          </cell>
          <cell r="BW210">
            <v>787362.07</v>
          </cell>
          <cell r="BY210">
            <v>771938.45</v>
          </cell>
          <cell r="CA210">
            <v>1559300.52</v>
          </cell>
          <cell r="CB210">
            <v>-500242.94</v>
          </cell>
        </row>
        <row r="211">
          <cell r="B211" t="str">
            <v>PL30110</v>
          </cell>
          <cell r="K211">
            <v>-9947.73</v>
          </cell>
          <cell r="L211">
            <v>-1029.19</v>
          </cell>
          <cell r="M211">
            <v>-4.08</v>
          </cell>
          <cell r="N211">
            <v>-24468.95</v>
          </cell>
          <cell r="P211">
            <v>-1657.11</v>
          </cell>
          <cell r="R211">
            <v>-8379.4500000000007</v>
          </cell>
          <cell r="T211">
            <v>-1321.76</v>
          </cell>
          <cell r="AB211">
            <v>-4808.74</v>
          </cell>
          <cell r="AC211">
            <v>-2455.2199999999998</v>
          </cell>
          <cell r="AD211">
            <v>-1549.3</v>
          </cell>
          <cell r="AH211">
            <v>-342.96</v>
          </cell>
          <cell r="AK211">
            <v>-484.18</v>
          </cell>
          <cell r="BT211">
            <v>-56448.67</v>
          </cell>
          <cell r="CB211">
            <v>-56448.67</v>
          </cell>
        </row>
        <row r="212">
          <cell r="B212" t="str">
            <v>PL30120</v>
          </cell>
          <cell r="AJ212">
            <v>-5712.58</v>
          </cell>
          <cell r="BD212">
            <v>-14570.6</v>
          </cell>
          <cell r="BN212">
            <v>-315090.06</v>
          </cell>
          <cell r="BT212">
            <v>-335373.24</v>
          </cell>
          <cell r="CB212">
            <v>-335373.24</v>
          </cell>
        </row>
        <row r="213">
          <cell r="B213" t="str">
            <v>PL30130</v>
          </cell>
          <cell r="BN213">
            <v>-184283.33</v>
          </cell>
          <cell r="BT213">
            <v>-184283.33</v>
          </cell>
          <cell r="CB213">
            <v>-184283.33</v>
          </cell>
        </row>
        <row r="214">
          <cell r="B214" t="str">
            <v>PL30140</v>
          </cell>
          <cell r="BN214">
            <v>-2512408.36</v>
          </cell>
          <cell r="BR214">
            <v>214974.04</v>
          </cell>
          <cell r="BT214">
            <v>-2297434.3199999998</v>
          </cell>
          <cell r="CB214">
            <v>-2297434.3199999998</v>
          </cell>
        </row>
        <row r="215">
          <cell r="B215" t="str">
            <v>PL30150</v>
          </cell>
          <cell r="BN215">
            <v>-413901.66</v>
          </cell>
          <cell r="BT215">
            <v>-413901.66</v>
          </cell>
          <cell r="CB215">
            <v>-413901.66</v>
          </cell>
        </row>
        <row r="216">
          <cell r="B216" t="str">
            <v>PL30200</v>
          </cell>
          <cell r="E216">
            <v>-46373.97</v>
          </cell>
          <cell r="F216">
            <v>-537302.68999999994</v>
          </cell>
          <cell r="G216">
            <v>-18503.310000000001</v>
          </cell>
          <cell r="H216">
            <v>-3228.07</v>
          </cell>
          <cell r="K216">
            <v>-186000</v>
          </cell>
          <cell r="L216">
            <v>-176400</v>
          </cell>
          <cell r="M216">
            <v>-12900</v>
          </cell>
          <cell r="N216">
            <v>-277800</v>
          </cell>
          <cell r="O216">
            <v>-93900</v>
          </cell>
          <cell r="P216">
            <v>-30033.439999999999</v>
          </cell>
          <cell r="R216">
            <v>-207300</v>
          </cell>
          <cell r="T216">
            <v>-27000</v>
          </cell>
          <cell r="V216">
            <v>-15600</v>
          </cell>
          <cell r="Z216">
            <v>-4316</v>
          </cell>
          <cell r="AA216">
            <v>-1297.6500000000001</v>
          </cell>
          <cell r="AB216">
            <v>-127500</v>
          </cell>
          <cell r="AC216">
            <v>-48300</v>
          </cell>
          <cell r="AD216">
            <v>-78900</v>
          </cell>
          <cell r="AH216">
            <v>-0.84</v>
          </cell>
          <cell r="AJ216">
            <v>-62569.73</v>
          </cell>
          <cell r="AK216">
            <v>-6600</v>
          </cell>
          <cell r="AM216">
            <v>-58.19</v>
          </cell>
          <cell r="AN216">
            <v>22497.200000000001</v>
          </cell>
          <cell r="AP216">
            <v>-16847.36</v>
          </cell>
          <cell r="AR216">
            <v>-22415.41</v>
          </cell>
          <cell r="AS216">
            <v>-12183.78</v>
          </cell>
          <cell r="AU216">
            <v>-25042.65</v>
          </cell>
          <cell r="AV216">
            <v>-11614.43</v>
          </cell>
          <cell r="AW216">
            <v>-4713.97</v>
          </cell>
          <cell r="AY216">
            <v>-19943.53</v>
          </cell>
          <cell r="BB216">
            <v>-21306.25</v>
          </cell>
          <cell r="BD216">
            <v>-228457.91</v>
          </cell>
          <cell r="BE216">
            <v>-50608.01</v>
          </cell>
          <cell r="BJ216">
            <v>-11791.13</v>
          </cell>
          <cell r="BN216">
            <v>-15600</v>
          </cell>
          <cell r="BT216">
            <v>-2379911.12</v>
          </cell>
          <cell r="BY216">
            <v>85130.71</v>
          </cell>
          <cell r="CA216">
            <v>85130.71</v>
          </cell>
          <cell r="CB216">
            <v>-2294780.41</v>
          </cell>
        </row>
        <row r="217">
          <cell r="B217" t="str">
            <v>PL30300</v>
          </cell>
          <cell r="H217">
            <v>-436247.37</v>
          </cell>
          <cell r="O217">
            <v>-10037009.449999999</v>
          </cell>
          <cell r="Q217">
            <v>-20158.3</v>
          </cell>
          <cell r="R217">
            <v>-2452696.5</v>
          </cell>
          <cell r="T217">
            <v>-387955.35</v>
          </cell>
          <cell r="AB217">
            <v>-1175918.1499999999</v>
          </cell>
          <cell r="AC217">
            <v>-672575.7</v>
          </cell>
          <cell r="AD217">
            <v>-1077656</v>
          </cell>
          <cell r="AH217">
            <v>-56292.5</v>
          </cell>
          <cell r="AK217">
            <v>-124658.95</v>
          </cell>
          <cell r="BT217">
            <v>-16441168.27</v>
          </cell>
          <cell r="BX217">
            <v>16449679.27</v>
          </cell>
          <cell r="CA217">
            <v>16449679.27</v>
          </cell>
          <cell r="CB217">
            <v>8511</v>
          </cell>
        </row>
        <row r="218">
          <cell r="B218" t="str">
            <v>PL30400</v>
          </cell>
          <cell r="E218">
            <v>72656.69</v>
          </cell>
          <cell r="F218">
            <v>694293.1</v>
          </cell>
          <cell r="G218">
            <v>-4501.6400000000003</v>
          </cell>
          <cell r="H218">
            <v>-40611.5</v>
          </cell>
          <cell r="I218">
            <v>-18440.8</v>
          </cell>
          <cell r="K218">
            <v>-31348.32</v>
          </cell>
          <cell r="L218">
            <v>-8301.56</v>
          </cell>
          <cell r="N218">
            <v>-53739.85</v>
          </cell>
          <cell r="O218">
            <v>-100800</v>
          </cell>
          <cell r="P218">
            <v>-7771.96</v>
          </cell>
          <cell r="R218">
            <v>-14141.77</v>
          </cell>
          <cell r="T218">
            <v>-2520.06</v>
          </cell>
          <cell r="Y218">
            <v>-28613.8</v>
          </cell>
          <cell r="Z218">
            <v>-69515.81</v>
          </cell>
          <cell r="AB218">
            <v>-8945.9699999999993</v>
          </cell>
          <cell r="AC218">
            <v>-11333.15</v>
          </cell>
          <cell r="AD218">
            <v>-7676.39</v>
          </cell>
          <cell r="AH218">
            <v>-466.37</v>
          </cell>
          <cell r="AK218">
            <v>-9023.3799999999992</v>
          </cell>
          <cell r="AL218">
            <v>-6000</v>
          </cell>
          <cell r="AM218">
            <v>-21855.119999999999</v>
          </cell>
          <cell r="AN218">
            <v>-38258.6</v>
          </cell>
          <cell r="BD218">
            <v>-605</v>
          </cell>
          <cell r="BN218">
            <v>-7798</v>
          </cell>
          <cell r="BT218">
            <v>274680.74</v>
          </cell>
          <cell r="BW218">
            <v>80000</v>
          </cell>
          <cell r="BY218">
            <v>121732.75</v>
          </cell>
          <cell r="CA218">
            <v>201732.75</v>
          </cell>
          <cell r="CB218">
            <v>476413.49</v>
          </cell>
        </row>
        <row r="219">
          <cell r="B219" t="str">
            <v>PL30410</v>
          </cell>
          <cell r="F219">
            <v>-1190073.44</v>
          </cell>
          <cell r="H219">
            <v>-1381022.32</v>
          </cell>
          <cell r="AP219">
            <v>-43074.05</v>
          </cell>
          <cell r="BD219">
            <v>-296177.62</v>
          </cell>
          <cell r="BK219">
            <v>-35051.35</v>
          </cell>
          <cell r="BR219">
            <v>27832.35</v>
          </cell>
          <cell r="BT219">
            <v>-2917566.43</v>
          </cell>
          <cell r="BW219">
            <v>51234.05</v>
          </cell>
          <cell r="BY219">
            <v>264057.71000000002</v>
          </cell>
          <cell r="CA219">
            <v>315291.76</v>
          </cell>
          <cell r="CB219">
            <v>-2602274.67</v>
          </cell>
        </row>
        <row r="220">
          <cell r="B220" t="str">
            <v>PL30420</v>
          </cell>
          <cell r="E220">
            <v>-74382.240000000005</v>
          </cell>
          <cell r="F220">
            <v>-611744.87</v>
          </cell>
          <cell r="G220">
            <v>-1000</v>
          </cell>
          <cell r="H220">
            <v>-95101.24</v>
          </cell>
          <cell r="K220">
            <v>-900</v>
          </cell>
          <cell r="N220">
            <v>-5540</v>
          </cell>
          <cell r="R220">
            <v>-13500</v>
          </cell>
          <cell r="Z220">
            <v>-19612</v>
          </cell>
          <cell r="BT220">
            <v>-821780.35</v>
          </cell>
          <cell r="BY220">
            <v>5540</v>
          </cell>
          <cell r="CA220">
            <v>5540</v>
          </cell>
          <cell r="CB220">
            <v>-816240.35</v>
          </cell>
        </row>
        <row r="221">
          <cell r="B221" t="str">
            <v>PL30430</v>
          </cell>
          <cell r="F221">
            <v>-265874.67</v>
          </cell>
          <cell r="G221">
            <v>-769.1</v>
          </cell>
          <cell r="H221">
            <v>-204844.38</v>
          </cell>
          <cell r="K221">
            <v>-11606.09</v>
          </cell>
          <cell r="L221">
            <v>-4800.91</v>
          </cell>
          <cell r="M221">
            <v>-295.72000000000003</v>
          </cell>
          <cell r="N221">
            <v>-19922.21</v>
          </cell>
          <cell r="P221">
            <v>-1162.05</v>
          </cell>
          <cell r="R221">
            <v>-12562.62</v>
          </cell>
          <cell r="T221">
            <v>-1695.95</v>
          </cell>
          <cell r="AB221">
            <v>-21143.759999999998</v>
          </cell>
          <cell r="AC221">
            <v>-2675.1</v>
          </cell>
          <cell r="AD221">
            <v>-4470.2</v>
          </cell>
          <cell r="AH221">
            <v>-1317.35</v>
          </cell>
          <cell r="AK221">
            <v>-687.34</v>
          </cell>
          <cell r="AP221">
            <v>-858.23</v>
          </cell>
          <cell r="AR221">
            <v>-979.25</v>
          </cell>
          <cell r="AV221">
            <v>-290.77999999999997</v>
          </cell>
          <cell r="BB221">
            <v>-22.44</v>
          </cell>
          <cell r="BD221">
            <v>-9498.5</v>
          </cell>
          <cell r="BI221">
            <v>-143150.13</v>
          </cell>
          <cell r="BN221">
            <v>-2027.1</v>
          </cell>
          <cell r="BT221">
            <v>-710653.88</v>
          </cell>
          <cell r="BW221">
            <v>134087.67000000001</v>
          </cell>
          <cell r="BX221">
            <v>85459.3</v>
          </cell>
          <cell r="CA221">
            <v>219546.97</v>
          </cell>
          <cell r="CB221">
            <v>-491106.91</v>
          </cell>
        </row>
        <row r="222">
          <cell r="B222" t="str">
            <v>PL30440</v>
          </cell>
          <cell r="AJ222">
            <v>-35544.730000000003</v>
          </cell>
          <cell r="AP222">
            <v>-3090.22</v>
          </cell>
          <cell r="AR222">
            <v>-20553.54</v>
          </cell>
          <cell r="AU222">
            <v>-240</v>
          </cell>
          <cell r="AV222">
            <v>-245.48</v>
          </cell>
          <cell r="AY222">
            <v>-3183.9</v>
          </cell>
          <cell r="BD222">
            <v>-23986.82</v>
          </cell>
          <cell r="BE222">
            <v>-3064.12</v>
          </cell>
          <cell r="BI222">
            <v>-2215504.4900000002</v>
          </cell>
          <cell r="BK222">
            <v>-935.91</v>
          </cell>
          <cell r="BL222">
            <v>-8336.5</v>
          </cell>
          <cell r="BN222">
            <v>-243554.05</v>
          </cell>
          <cell r="BR222">
            <v>1443981.61</v>
          </cell>
          <cell r="BT222">
            <v>-1114258.1499999999</v>
          </cell>
          <cell r="BW222">
            <v>146491.42000000001</v>
          </cell>
          <cell r="CA222">
            <v>146491.42000000001</v>
          </cell>
          <cell r="CB222">
            <v>-967766.73</v>
          </cell>
        </row>
        <row r="223">
          <cell r="B223" t="str">
            <v>PL30500</v>
          </cell>
          <cell r="K223">
            <v>-18850.13</v>
          </cell>
          <cell r="L223">
            <v>-40727</v>
          </cell>
          <cell r="N223">
            <v>-33363.879999999997</v>
          </cell>
          <cell r="P223">
            <v>-19581.25</v>
          </cell>
          <cell r="R223">
            <v>-46554.2</v>
          </cell>
          <cell r="T223">
            <v>-4075</v>
          </cell>
          <cell r="V223">
            <v>-12122.6</v>
          </cell>
          <cell r="Y223">
            <v>-14430.18</v>
          </cell>
          <cell r="Z223">
            <v>-1966.08</v>
          </cell>
          <cell r="AB223">
            <v>-67583.16</v>
          </cell>
          <cell r="AC223">
            <v>-3123</v>
          </cell>
          <cell r="AD223">
            <v>-5313.14</v>
          </cell>
          <cell r="AH223">
            <v>-22301.73</v>
          </cell>
          <cell r="AJ223">
            <v>-35061.379999999997</v>
          </cell>
          <cell r="AK223">
            <v>-5590.87</v>
          </cell>
          <cell r="AP223">
            <v>-17379.09</v>
          </cell>
          <cell r="AR223">
            <v>-5868.17</v>
          </cell>
          <cell r="AS223">
            <v>-7672.58</v>
          </cell>
          <cell r="AU223">
            <v>-81200</v>
          </cell>
          <cell r="AV223">
            <v>-2895.85</v>
          </cell>
          <cell r="AW223">
            <v>-8217.18</v>
          </cell>
          <cell r="BB223">
            <v>-60671</v>
          </cell>
          <cell r="BD223">
            <v>-102967.33</v>
          </cell>
          <cell r="BE223">
            <v>-36595.53</v>
          </cell>
          <cell r="BH223">
            <v>-1227.0899999999999</v>
          </cell>
          <cell r="BJ223">
            <v>-14673.56</v>
          </cell>
          <cell r="BK223">
            <v>-6000</v>
          </cell>
          <cell r="BN223">
            <v>-378</v>
          </cell>
          <cell r="BT223">
            <v>-676388.98</v>
          </cell>
          <cell r="BW223">
            <v>47948.77</v>
          </cell>
          <cell r="BX223">
            <v>13790.73</v>
          </cell>
          <cell r="CA223">
            <v>61739.5</v>
          </cell>
          <cell r="CB223">
            <v>-614649.48</v>
          </cell>
        </row>
        <row r="224">
          <cell r="B224" t="str">
            <v>PL30600</v>
          </cell>
          <cell r="F224">
            <v>-111258.6</v>
          </cell>
          <cell r="K224">
            <v>-10157.06</v>
          </cell>
          <cell r="L224">
            <v>-3290.87</v>
          </cell>
          <cell r="M224">
            <v>-426</v>
          </cell>
          <cell r="N224">
            <v>-14960.5</v>
          </cell>
          <cell r="P224">
            <v>-1645</v>
          </cell>
          <cell r="R224">
            <v>-11771.74</v>
          </cell>
          <cell r="T224">
            <v>-740.6</v>
          </cell>
          <cell r="V224">
            <v>-317.08999999999997</v>
          </cell>
          <cell r="Y224">
            <v>-6724</v>
          </cell>
          <cell r="AB224">
            <v>-1935.47</v>
          </cell>
          <cell r="AC224">
            <v>-3893</v>
          </cell>
          <cell r="AD224">
            <v>-5450</v>
          </cell>
          <cell r="AH224">
            <v>-474.98</v>
          </cell>
          <cell r="AJ224">
            <v>-185560.48</v>
          </cell>
          <cell r="AK224">
            <v>-1803.5</v>
          </cell>
          <cell r="AP224">
            <v>-140</v>
          </cell>
          <cell r="AU224">
            <v>-3027.95</v>
          </cell>
          <cell r="AY224">
            <v>-5811.45</v>
          </cell>
          <cell r="BB224">
            <v>-5231.78</v>
          </cell>
          <cell r="BD224">
            <v>-2092.59</v>
          </cell>
          <cell r="BE224">
            <v>-1326.75</v>
          </cell>
          <cell r="BJ224">
            <v>-122.72</v>
          </cell>
          <cell r="BT224">
            <v>-378162.13</v>
          </cell>
          <cell r="BW224">
            <v>724.71</v>
          </cell>
          <cell r="BY224">
            <v>2216.75</v>
          </cell>
          <cell r="CA224">
            <v>2941.46</v>
          </cell>
          <cell r="CB224">
            <v>-375220.67</v>
          </cell>
        </row>
        <row r="225">
          <cell r="B225" t="str">
            <v>PL30700</v>
          </cell>
        </row>
        <row r="226">
          <cell r="B226" t="str">
            <v>PL30800</v>
          </cell>
        </row>
        <row r="227">
          <cell r="B227" t="str">
            <v>PL31000</v>
          </cell>
          <cell r="D227">
            <v>-29.8</v>
          </cell>
          <cell r="E227">
            <v>-1309.43</v>
          </cell>
          <cell r="F227">
            <v>-161430.57999999999</v>
          </cell>
          <cell r="H227">
            <v>-3765374.69</v>
          </cell>
          <cell r="I227">
            <v>-6202946.8300000001</v>
          </cell>
          <cell r="J227">
            <v>-3942291.92</v>
          </cell>
          <cell r="L227">
            <v>-902.82</v>
          </cell>
          <cell r="O227">
            <v>23212.48</v>
          </cell>
          <cell r="Y227">
            <v>-41804.629999999997</v>
          </cell>
          <cell r="Z227">
            <v>-12730.47</v>
          </cell>
          <cell r="AA227">
            <v>-42698.81</v>
          </cell>
          <cell r="AJ227">
            <v>-1380465.63</v>
          </cell>
          <cell r="AN227">
            <v>-31352.65</v>
          </cell>
          <cell r="AO227">
            <v>-2096481.62</v>
          </cell>
          <cell r="AP227">
            <v>-726950.40000000002</v>
          </cell>
          <cell r="AR227">
            <v>-73870</v>
          </cell>
          <cell r="AS227">
            <v>-59036.82</v>
          </cell>
          <cell r="AT227">
            <v>-20897.64</v>
          </cell>
          <cell r="AU227">
            <v>-89342.36</v>
          </cell>
          <cell r="AV227">
            <v>-22228.720000000001</v>
          </cell>
          <cell r="AW227">
            <v>-27371.54</v>
          </cell>
          <cell r="AY227">
            <v>-13012.81</v>
          </cell>
          <cell r="BB227">
            <v>-44386.82</v>
          </cell>
          <cell r="BC227">
            <v>-99453.57</v>
          </cell>
          <cell r="BD227">
            <v>-1720843.8</v>
          </cell>
          <cell r="BE227">
            <v>-186070.15</v>
          </cell>
          <cell r="BG227">
            <v>-5897.68</v>
          </cell>
          <cell r="BH227">
            <v>-146556.4</v>
          </cell>
          <cell r="BI227">
            <v>-824932.76</v>
          </cell>
          <cell r="BJ227">
            <v>-142966.85</v>
          </cell>
          <cell r="BK227">
            <v>-297265.5</v>
          </cell>
          <cell r="BL227">
            <v>-316775.40999999997</v>
          </cell>
          <cell r="BM227">
            <v>-78939.69</v>
          </cell>
          <cell r="BN227">
            <v>-1786367.27</v>
          </cell>
          <cell r="BO227">
            <v>2718000</v>
          </cell>
          <cell r="BR227">
            <v>24788.1</v>
          </cell>
          <cell r="BS227">
            <v>500000</v>
          </cell>
          <cell r="BT227">
            <v>-21096985.489999998</v>
          </cell>
          <cell r="BW227">
            <v>980987.53</v>
          </cell>
          <cell r="CA227">
            <v>980987.53</v>
          </cell>
          <cell r="CB227">
            <v>-20115997.960000001</v>
          </cell>
        </row>
        <row r="228">
          <cell r="B228" t="str">
            <v>PL31100</v>
          </cell>
          <cell r="F228">
            <v>-57208.78</v>
          </cell>
          <cell r="H228">
            <v>-2982573.71</v>
          </cell>
          <cell r="I228">
            <v>-5410551.8300000001</v>
          </cell>
          <cell r="J228">
            <v>-3461066.06</v>
          </cell>
          <cell r="Y228">
            <v>-28448</v>
          </cell>
          <cell r="Z228">
            <v>-13202.43</v>
          </cell>
          <cell r="AA228">
            <v>-21582.78</v>
          </cell>
          <cell r="AJ228">
            <v>-1090783.1200000001</v>
          </cell>
          <cell r="AN228">
            <v>-24178.5</v>
          </cell>
          <cell r="AO228">
            <v>-1713780.29</v>
          </cell>
          <cell r="AP228">
            <v>-371022.55</v>
          </cell>
          <cell r="AR228">
            <v>-58998.44</v>
          </cell>
          <cell r="AS228">
            <v>-48814.29</v>
          </cell>
          <cell r="AT228">
            <v>-16903.599999999999</v>
          </cell>
          <cell r="AU228">
            <v>-72683.34</v>
          </cell>
          <cell r="AV228">
            <v>-13080.78</v>
          </cell>
          <cell r="AW228">
            <v>-16989.68</v>
          </cell>
          <cell r="AY228">
            <v>-8087.99</v>
          </cell>
          <cell r="BB228">
            <v>-28721.66</v>
          </cell>
          <cell r="BC228">
            <v>-95248.82</v>
          </cell>
          <cell r="BD228">
            <v>-1357338.06</v>
          </cell>
          <cell r="BE228">
            <v>-10000.02</v>
          </cell>
          <cell r="BH228">
            <v>-115612.63</v>
          </cell>
          <cell r="BI228">
            <v>-602944</v>
          </cell>
          <cell r="BJ228">
            <v>-102345.98</v>
          </cell>
          <cell r="BK228">
            <v>-177926.65</v>
          </cell>
          <cell r="BL228">
            <v>-260150.05</v>
          </cell>
          <cell r="BM228">
            <v>-30104.84</v>
          </cell>
          <cell r="BN228">
            <v>-1419222.81</v>
          </cell>
          <cell r="BO228">
            <v>2718000</v>
          </cell>
          <cell r="BR228">
            <v>24788.1</v>
          </cell>
          <cell r="BS228">
            <v>500000</v>
          </cell>
          <cell r="BT228">
            <v>-16366783.59</v>
          </cell>
          <cell r="BW228">
            <v>285148.78999999998</v>
          </cell>
          <cell r="CA228">
            <v>285148.78999999998</v>
          </cell>
          <cell r="CB228">
            <v>-16081634.800000001</v>
          </cell>
        </row>
        <row r="229">
          <cell r="B229" t="str">
            <v>PL31200</v>
          </cell>
          <cell r="F229">
            <v>-10405.09</v>
          </cell>
          <cell r="H229">
            <v>-600248.05000000005</v>
          </cell>
          <cell r="I229">
            <v>-714127.5</v>
          </cell>
          <cell r="J229">
            <v>-439067.95</v>
          </cell>
          <cell r="L229">
            <v>-260.31</v>
          </cell>
          <cell r="O229">
            <v>23212.48</v>
          </cell>
          <cell r="Y229">
            <v>-13341.63</v>
          </cell>
          <cell r="Z229">
            <v>-1051.8</v>
          </cell>
          <cell r="AA229">
            <v>-18616.03</v>
          </cell>
          <cell r="AJ229">
            <v>-215912.58</v>
          </cell>
          <cell r="AN229">
            <v>-3921.61</v>
          </cell>
          <cell r="AO229">
            <v>-366566.40000000002</v>
          </cell>
          <cell r="AP229">
            <v>-60892.17</v>
          </cell>
          <cell r="AR229">
            <v>-14168.72</v>
          </cell>
          <cell r="AS229">
            <v>-10222.530000000001</v>
          </cell>
          <cell r="AT229">
            <v>-3779.75</v>
          </cell>
          <cell r="AU229">
            <v>-16333.98</v>
          </cell>
          <cell r="AV229">
            <v>-1200.75</v>
          </cell>
          <cell r="AW229">
            <v>-3747.58</v>
          </cell>
          <cell r="AY229">
            <v>-4762.32</v>
          </cell>
          <cell r="BB229">
            <v>-6834.84</v>
          </cell>
          <cell r="BC229">
            <v>-4204.75</v>
          </cell>
          <cell r="BD229">
            <v>-215813.88</v>
          </cell>
          <cell r="BH229">
            <v>-26387.07</v>
          </cell>
          <cell r="BI229">
            <v>-98896.8</v>
          </cell>
          <cell r="BJ229">
            <v>-17655.349999999999</v>
          </cell>
          <cell r="BK229">
            <v>-24148.17</v>
          </cell>
          <cell r="BL229">
            <v>-51292.41</v>
          </cell>
          <cell r="BM229">
            <v>-6028.68</v>
          </cell>
          <cell r="BN229">
            <v>-269831.45</v>
          </cell>
          <cell r="BT229">
            <v>-3196507.67</v>
          </cell>
          <cell r="CB229">
            <v>-3196507.67</v>
          </cell>
        </row>
        <row r="230">
          <cell r="B230" t="str">
            <v>PL31300</v>
          </cell>
          <cell r="D230">
            <v>-29.8</v>
          </cell>
          <cell r="E230">
            <v>-1309.43</v>
          </cell>
          <cell r="F230">
            <v>-93816.71</v>
          </cell>
          <cell r="H230">
            <v>-182552.93</v>
          </cell>
          <cell r="I230">
            <v>-78267.5</v>
          </cell>
          <cell r="J230">
            <v>-42157.91</v>
          </cell>
          <cell r="L230">
            <v>-642.51</v>
          </cell>
          <cell r="Y230">
            <v>-15</v>
          </cell>
          <cell r="Z230">
            <v>1523.76</v>
          </cell>
          <cell r="AA230">
            <v>-2500</v>
          </cell>
          <cell r="AJ230">
            <v>-73769.929999999993</v>
          </cell>
          <cell r="AN230">
            <v>-3252.54</v>
          </cell>
          <cell r="AO230">
            <v>-16134.93</v>
          </cell>
          <cell r="AP230">
            <v>-295035.68</v>
          </cell>
          <cell r="AR230">
            <v>-702.84</v>
          </cell>
          <cell r="AT230">
            <v>-214.29</v>
          </cell>
          <cell r="AU230">
            <v>-325.04000000000002</v>
          </cell>
          <cell r="AV230">
            <v>-7947.19</v>
          </cell>
          <cell r="AW230">
            <v>-6634.28</v>
          </cell>
          <cell r="AY230">
            <v>-162.5</v>
          </cell>
          <cell r="BB230">
            <v>-8830.32</v>
          </cell>
          <cell r="BD230">
            <v>-147691.85999999999</v>
          </cell>
          <cell r="BE230">
            <v>-176070.13</v>
          </cell>
          <cell r="BG230">
            <v>-5897.68</v>
          </cell>
          <cell r="BH230">
            <v>-4556.7</v>
          </cell>
          <cell r="BI230">
            <v>-123091.96</v>
          </cell>
          <cell r="BJ230">
            <v>-22965.52</v>
          </cell>
          <cell r="BK230">
            <v>-95190.68</v>
          </cell>
          <cell r="BL230">
            <v>-5332.95</v>
          </cell>
          <cell r="BM230">
            <v>-42806.17</v>
          </cell>
          <cell r="BN230">
            <v>-97313.01</v>
          </cell>
          <cell r="BT230">
            <v>-1533694.23</v>
          </cell>
          <cell r="BW230">
            <v>695838.74</v>
          </cell>
          <cell r="CA230">
            <v>695838.74</v>
          </cell>
          <cell r="CB230">
            <v>-837855.49</v>
          </cell>
        </row>
        <row r="231">
          <cell r="B231" t="str">
            <v>PL33000</v>
          </cell>
          <cell r="D231">
            <v>81195.820000000007</v>
          </cell>
          <cell r="E231">
            <v>-82077.09</v>
          </cell>
          <cell r="F231">
            <v>-1550223.7</v>
          </cell>
          <cell r="G231">
            <v>115133.48</v>
          </cell>
          <cell r="H231">
            <v>-10221567.67</v>
          </cell>
          <cell r="I231">
            <v>-169592.57</v>
          </cell>
          <cell r="J231">
            <v>-92035.03</v>
          </cell>
          <cell r="K231">
            <v>-176466.79</v>
          </cell>
          <cell r="L231">
            <v>-178150.92</v>
          </cell>
          <cell r="M231">
            <v>-15056.96</v>
          </cell>
          <cell r="N231">
            <v>-440493.67</v>
          </cell>
          <cell r="O231">
            <v>-332658.40999999997</v>
          </cell>
          <cell r="P231">
            <v>-41745.42</v>
          </cell>
          <cell r="Q231">
            <v>-2539.5100000000002</v>
          </cell>
          <cell r="R231">
            <v>-520465.17</v>
          </cell>
          <cell r="T231">
            <v>-21540.42</v>
          </cell>
          <cell r="U231">
            <v>-1251</v>
          </cell>
          <cell r="V231">
            <v>-33656.019999999997</v>
          </cell>
          <cell r="W231">
            <v>-4216</v>
          </cell>
          <cell r="X231">
            <v>-7987.71</v>
          </cell>
          <cell r="Y231">
            <v>-39334.949999999997</v>
          </cell>
          <cell r="Z231">
            <v>-30757.41</v>
          </cell>
          <cell r="AA231">
            <v>-35310.5</v>
          </cell>
          <cell r="AB231">
            <v>-90700.13</v>
          </cell>
          <cell r="AC231">
            <v>-66282.02</v>
          </cell>
          <cell r="AD231">
            <v>-108629.5</v>
          </cell>
          <cell r="AF231">
            <v>-876</v>
          </cell>
          <cell r="AG231">
            <v>-3232.42</v>
          </cell>
          <cell r="AH231">
            <v>-26216.38</v>
          </cell>
          <cell r="AI231">
            <v>-393.7</v>
          </cell>
          <cell r="AJ231">
            <v>-610576.68999999994</v>
          </cell>
          <cell r="AK231">
            <v>-13684.1</v>
          </cell>
          <cell r="AL231">
            <v>-2424</v>
          </cell>
          <cell r="AM231">
            <v>-10984.35</v>
          </cell>
          <cell r="AN231">
            <v>-9601.09</v>
          </cell>
          <cell r="AO231">
            <v>-477773.3</v>
          </cell>
          <cell r="AP231">
            <v>-593016.48</v>
          </cell>
          <cell r="AQ231">
            <v>-2981.43</v>
          </cell>
          <cell r="AR231">
            <v>-39613.1</v>
          </cell>
          <cell r="AS231">
            <v>-26046.95</v>
          </cell>
          <cell r="AT231">
            <v>-6171.02</v>
          </cell>
          <cell r="AU231">
            <v>-39248.629999999997</v>
          </cell>
          <cell r="AV231">
            <v>-17839.84</v>
          </cell>
          <cell r="AW231">
            <v>-14074.07</v>
          </cell>
          <cell r="AX231">
            <v>-2425.83</v>
          </cell>
          <cell r="AY231">
            <v>-18599.580000000002</v>
          </cell>
          <cell r="AZ231">
            <v>-685.08</v>
          </cell>
          <cell r="BA231">
            <v>-10903.76</v>
          </cell>
          <cell r="BB231">
            <v>-49543.32</v>
          </cell>
          <cell r="BC231">
            <v>-8116.41</v>
          </cell>
          <cell r="BD231">
            <v>-835719.9</v>
          </cell>
          <cell r="BE231">
            <v>-66505.39</v>
          </cell>
          <cell r="BF231">
            <v>-363.4</v>
          </cell>
          <cell r="BG231">
            <v>-3632.56</v>
          </cell>
          <cell r="BH231">
            <v>-6271.25</v>
          </cell>
          <cell r="BI231">
            <v>-127733.85</v>
          </cell>
          <cell r="BJ231">
            <v>-27073.08</v>
          </cell>
          <cell r="BK231">
            <v>-226426.43</v>
          </cell>
          <cell r="BL231">
            <v>-15745.11</v>
          </cell>
          <cell r="BM231">
            <v>-6663.56</v>
          </cell>
          <cell r="BN231">
            <v>-562079.81000000006</v>
          </cell>
          <cell r="BO231">
            <v>-549536.44999999995</v>
          </cell>
          <cell r="BQ231">
            <v>-2386732.83</v>
          </cell>
          <cell r="BR231">
            <v>-29037.51</v>
          </cell>
          <cell r="BT231">
            <v>-20894957.93</v>
          </cell>
          <cell r="BW231">
            <v>378665.71</v>
          </cell>
          <cell r="BX231">
            <v>5272528.29</v>
          </cell>
          <cell r="BY231">
            <v>856682.7</v>
          </cell>
          <cell r="BZ231">
            <v>-1094511.83</v>
          </cell>
          <cell r="CA231">
            <v>5413364.8700000001</v>
          </cell>
          <cell r="CB231">
            <v>-15481593.060000001</v>
          </cell>
        </row>
        <row r="232">
          <cell r="B232" t="str">
            <v>PL33100</v>
          </cell>
          <cell r="X232">
            <v>-134.22999999999999</v>
          </cell>
          <cell r="BT232">
            <v>-134.22999999999999</v>
          </cell>
          <cell r="CB232">
            <v>-134.22999999999999</v>
          </cell>
        </row>
        <row r="233">
          <cell r="B233" t="str">
            <v>PL33200</v>
          </cell>
          <cell r="E233">
            <v>-8411.2099999999991</v>
          </cell>
          <cell r="F233">
            <v>-67984.42</v>
          </cell>
          <cell r="H233">
            <v>-57845.67</v>
          </cell>
          <cell r="I233">
            <v>-982</v>
          </cell>
          <cell r="J233">
            <v>-923.07</v>
          </cell>
          <cell r="L233">
            <v>-2962.81</v>
          </cell>
          <cell r="R233">
            <v>-1500</v>
          </cell>
          <cell r="V233">
            <v>-15592.1</v>
          </cell>
          <cell r="Z233">
            <v>-1005.55</v>
          </cell>
          <cell r="AA233">
            <v>-6470.69</v>
          </cell>
          <cell r="AJ233">
            <v>-46577.73</v>
          </cell>
          <cell r="AN233">
            <v>-1902.63</v>
          </cell>
          <cell r="AO233">
            <v>-211464.4</v>
          </cell>
          <cell r="AP233">
            <v>-62165.64</v>
          </cell>
          <cell r="AR233">
            <v>-7120.11</v>
          </cell>
          <cell r="AS233">
            <v>-2824.48</v>
          </cell>
          <cell r="AT233">
            <v>-1507.8</v>
          </cell>
          <cell r="AU233">
            <v>-3991.68</v>
          </cell>
          <cell r="AW233">
            <v>-1867.28</v>
          </cell>
          <cell r="BB233">
            <v>-2458.14</v>
          </cell>
          <cell r="BD233">
            <v>-95929.58</v>
          </cell>
          <cell r="BH233">
            <v>-325.81</v>
          </cell>
          <cell r="BI233">
            <v>-26553.15</v>
          </cell>
          <cell r="BJ233">
            <v>-4425.5200000000004</v>
          </cell>
          <cell r="BK233">
            <v>-3314.97</v>
          </cell>
          <cell r="BL233">
            <v>-2260.62</v>
          </cell>
          <cell r="BN233">
            <v>-63739.26</v>
          </cell>
          <cell r="BT233">
            <v>-702106.32</v>
          </cell>
          <cell r="BW233">
            <v>29080.06</v>
          </cell>
          <cell r="CA233">
            <v>29080.06</v>
          </cell>
          <cell r="CB233">
            <v>-673026.26</v>
          </cell>
        </row>
        <row r="234">
          <cell r="B234" t="str">
            <v>PL33300</v>
          </cell>
          <cell r="E234">
            <v>-3.2</v>
          </cell>
          <cell r="F234">
            <v>-44416.56</v>
          </cell>
          <cell r="H234">
            <v>-133349.82999999999</v>
          </cell>
          <cell r="I234">
            <v>-37763.19</v>
          </cell>
          <cell r="J234">
            <v>-50968.2</v>
          </cell>
          <cell r="Y234">
            <v>-162.9</v>
          </cell>
          <cell r="AA234">
            <v>-161.19999999999999</v>
          </cell>
          <cell r="AJ234">
            <v>-3456.84</v>
          </cell>
          <cell r="AO234">
            <v>-44371.18</v>
          </cell>
          <cell r="AP234">
            <v>-21539.55</v>
          </cell>
          <cell r="AR234">
            <v>-9.92</v>
          </cell>
          <cell r="AU234">
            <v>-330</v>
          </cell>
          <cell r="AV234">
            <v>-2562</v>
          </cell>
          <cell r="AY234">
            <v>-33.659999999999997</v>
          </cell>
          <cell r="BD234">
            <v>-61634.3</v>
          </cell>
          <cell r="BE234">
            <v>-122.7</v>
          </cell>
          <cell r="BH234">
            <v>-3021.05</v>
          </cell>
          <cell r="BI234">
            <v>-6542.12</v>
          </cell>
          <cell r="BJ234">
            <v>-13155.89</v>
          </cell>
          <cell r="BK234">
            <v>-5505.45</v>
          </cell>
          <cell r="BL234">
            <v>-6979.78</v>
          </cell>
          <cell r="BM234">
            <v>-845.17</v>
          </cell>
          <cell r="BN234">
            <v>-24599.27</v>
          </cell>
          <cell r="BT234">
            <v>-461533.96</v>
          </cell>
          <cell r="CB234">
            <v>-461533.96</v>
          </cell>
        </row>
        <row r="235">
          <cell r="B235" t="str">
            <v>PL33400</v>
          </cell>
          <cell r="D235">
            <v>-13500</v>
          </cell>
          <cell r="H235">
            <v>-206191.53</v>
          </cell>
          <cell r="AA235">
            <v>-4801.5</v>
          </cell>
          <cell r="AJ235">
            <v>-61</v>
          </cell>
          <cell r="AU235">
            <v>-625</v>
          </cell>
          <cell r="BJ235">
            <v>-750</v>
          </cell>
          <cell r="BT235">
            <v>-225929.03</v>
          </cell>
          <cell r="BW235">
            <v>13500</v>
          </cell>
          <cell r="CA235">
            <v>13500</v>
          </cell>
          <cell r="CB235">
            <v>-212429.03</v>
          </cell>
        </row>
        <row r="236">
          <cell r="B236" t="str">
            <v>PL33500</v>
          </cell>
          <cell r="D236">
            <v>-20249.240000000002</v>
          </cell>
          <cell r="E236">
            <v>-3969.44</v>
          </cell>
          <cell r="F236">
            <v>-45621.87</v>
          </cell>
          <cell r="G236">
            <v>-1760.21</v>
          </cell>
          <cell r="H236">
            <v>-23141.91</v>
          </cell>
          <cell r="I236">
            <v>-2.5</v>
          </cell>
          <cell r="J236">
            <v>-80</v>
          </cell>
          <cell r="K236">
            <v>-27542.33</v>
          </cell>
          <cell r="L236">
            <v>-5516.34</v>
          </cell>
          <cell r="M236">
            <v>-488.24</v>
          </cell>
          <cell r="N236">
            <v>-37964.92</v>
          </cell>
          <cell r="O236">
            <v>-4.93</v>
          </cell>
          <cell r="P236">
            <v>-2398.02</v>
          </cell>
          <cell r="Q236">
            <v>-9.4600000000000009</v>
          </cell>
          <cell r="R236">
            <v>-17305.66</v>
          </cell>
          <cell r="T236">
            <v>-1893.86</v>
          </cell>
          <cell r="V236">
            <v>-196.18</v>
          </cell>
          <cell r="X236">
            <v>-671.44</v>
          </cell>
          <cell r="Y236">
            <v>-662.33</v>
          </cell>
          <cell r="Z236">
            <v>-4207.53</v>
          </cell>
          <cell r="AA236">
            <v>-1360.46</v>
          </cell>
          <cell r="AB236">
            <v>-8013.04</v>
          </cell>
          <cell r="AC236">
            <v>-6957.1</v>
          </cell>
          <cell r="AD236">
            <v>-10762.07</v>
          </cell>
          <cell r="AG236">
            <v>-81.16</v>
          </cell>
          <cell r="AH236">
            <v>-1173.46</v>
          </cell>
          <cell r="AI236">
            <v>-125.7</v>
          </cell>
          <cell r="AJ236">
            <v>-15685.96</v>
          </cell>
          <cell r="AK236">
            <v>-1127.53</v>
          </cell>
          <cell r="AM236">
            <v>-132.35</v>
          </cell>
          <cell r="AN236">
            <v>-272.63</v>
          </cell>
          <cell r="AO236">
            <v>-562.30999999999995</v>
          </cell>
          <cell r="AP236">
            <v>-5019.72</v>
          </cell>
          <cell r="AQ236">
            <v>-126.44</v>
          </cell>
          <cell r="AR236">
            <v>-3263.35</v>
          </cell>
          <cell r="AS236">
            <v>-2539.19</v>
          </cell>
          <cell r="AT236">
            <v>-144.63</v>
          </cell>
          <cell r="AU236">
            <v>-4754.93</v>
          </cell>
          <cell r="AV236">
            <v>-2499.87</v>
          </cell>
          <cell r="AW236">
            <v>-1023.41</v>
          </cell>
          <cell r="AX236">
            <v>-120.84</v>
          </cell>
          <cell r="AY236">
            <v>-1924.8</v>
          </cell>
          <cell r="AZ236">
            <v>-147.88999999999999</v>
          </cell>
          <cell r="BA236">
            <v>-379.29</v>
          </cell>
          <cell r="BB236">
            <v>-2705.37</v>
          </cell>
          <cell r="BC236">
            <v>-93.59</v>
          </cell>
          <cell r="BD236">
            <v>-16313.53</v>
          </cell>
          <cell r="BE236">
            <v>-2770.38</v>
          </cell>
          <cell r="BF236">
            <v>-35.6</v>
          </cell>
          <cell r="BG236">
            <v>-26.55</v>
          </cell>
          <cell r="BH236">
            <v>-127.86</v>
          </cell>
          <cell r="BI236">
            <v>-535.66999999999996</v>
          </cell>
          <cell r="BJ236">
            <v>-1957.86</v>
          </cell>
          <cell r="BK236">
            <v>-217.89</v>
          </cell>
          <cell r="BL236">
            <v>-303.04000000000002</v>
          </cell>
          <cell r="BM236">
            <v>-248.06</v>
          </cell>
          <cell r="BN236">
            <v>-4950.43</v>
          </cell>
          <cell r="BT236">
            <v>-292170.37</v>
          </cell>
          <cell r="CB236">
            <v>-292170.37</v>
          </cell>
        </row>
        <row r="237">
          <cell r="B237" t="str">
            <v>PL33600</v>
          </cell>
          <cell r="E237">
            <v>-21465.07</v>
          </cell>
          <cell r="F237">
            <v>-398994.18</v>
          </cell>
          <cell r="G237">
            <v>-2101</v>
          </cell>
          <cell r="H237">
            <v>-721164.11</v>
          </cell>
          <cell r="I237">
            <v>-34.53</v>
          </cell>
          <cell r="J237">
            <v>-7449.5</v>
          </cell>
          <cell r="K237">
            <v>-29274.93</v>
          </cell>
          <cell r="L237">
            <v>-12507.92</v>
          </cell>
          <cell r="N237">
            <v>-112397.62</v>
          </cell>
          <cell r="O237">
            <v>-116.64</v>
          </cell>
          <cell r="P237">
            <v>-16450.45</v>
          </cell>
          <cell r="R237">
            <v>-11396.12</v>
          </cell>
          <cell r="T237">
            <v>-1377.9</v>
          </cell>
          <cell r="V237">
            <v>-419.65</v>
          </cell>
          <cell r="X237">
            <v>-2496</v>
          </cell>
          <cell r="Y237">
            <v>-3767.98</v>
          </cell>
          <cell r="Z237">
            <v>-6124.19</v>
          </cell>
          <cell r="AA237">
            <v>-11293.04</v>
          </cell>
          <cell r="AB237">
            <v>-8026</v>
          </cell>
          <cell r="AC237">
            <v>-15518.76</v>
          </cell>
          <cell r="AD237">
            <v>-19697.189999999999</v>
          </cell>
          <cell r="AG237">
            <v>-150</v>
          </cell>
          <cell r="AJ237">
            <v>-100161.67</v>
          </cell>
          <cell r="AK237">
            <v>-614.55999999999995</v>
          </cell>
          <cell r="AL237">
            <v>-1830</v>
          </cell>
          <cell r="AN237">
            <v>-2991.51</v>
          </cell>
          <cell r="AO237">
            <v>-64078.46</v>
          </cell>
          <cell r="AP237">
            <v>-111007.32</v>
          </cell>
          <cell r="AQ237">
            <v>-525</v>
          </cell>
          <cell r="AR237">
            <v>-5724.26</v>
          </cell>
          <cell r="AS237">
            <v>-8503</v>
          </cell>
          <cell r="AT237">
            <v>-1506</v>
          </cell>
          <cell r="AU237">
            <v>-12493.73</v>
          </cell>
          <cell r="AV237">
            <v>-4751.6899999999996</v>
          </cell>
          <cell r="AW237">
            <v>-5209.1099999999997</v>
          </cell>
          <cell r="AX237">
            <v>-300</v>
          </cell>
          <cell r="AY237">
            <v>-3666.38</v>
          </cell>
          <cell r="BA237">
            <v>-6894.48</v>
          </cell>
          <cell r="BB237">
            <v>-13691.08</v>
          </cell>
          <cell r="BD237">
            <v>-277984.34000000003</v>
          </cell>
          <cell r="BE237">
            <v>-2808.9</v>
          </cell>
          <cell r="BI237">
            <v>-52075.42</v>
          </cell>
          <cell r="BJ237">
            <v>-3182.46</v>
          </cell>
          <cell r="BK237">
            <v>-60245.54</v>
          </cell>
          <cell r="BN237">
            <v>-109630.78</v>
          </cell>
          <cell r="BT237">
            <v>-2252098.4700000002</v>
          </cell>
          <cell r="BW237">
            <v>88917.78</v>
          </cell>
          <cell r="BY237">
            <v>38898.639999999999</v>
          </cell>
          <cell r="CA237">
            <v>127816.42</v>
          </cell>
          <cell r="CB237">
            <v>-2124282.0499999998</v>
          </cell>
        </row>
        <row r="238">
          <cell r="B238" t="str">
            <v>PL33700</v>
          </cell>
          <cell r="F238">
            <v>-1553.42</v>
          </cell>
          <cell r="H238">
            <v>-23121.16</v>
          </cell>
          <cell r="I238">
            <v>-66.400000000000006</v>
          </cell>
          <cell r="J238">
            <v>-4189.66</v>
          </cell>
          <cell r="BT238">
            <v>-28930.639999999999</v>
          </cell>
          <cell r="CB238">
            <v>-28930.639999999999</v>
          </cell>
        </row>
        <row r="239">
          <cell r="B239" t="str">
            <v>PL33800</v>
          </cell>
          <cell r="E239">
            <v>-1081.74</v>
          </cell>
          <cell r="F239">
            <v>-473219.83</v>
          </cell>
          <cell r="H239">
            <v>-710507.21</v>
          </cell>
          <cell r="I239">
            <v>-30615</v>
          </cell>
          <cell r="L239">
            <v>-12.89</v>
          </cell>
          <cell r="V239">
            <v>-8.32</v>
          </cell>
          <cell r="Y239">
            <v>-2880</v>
          </cell>
          <cell r="Z239">
            <v>-9243.36</v>
          </cell>
          <cell r="AA239">
            <v>-1927.98</v>
          </cell>
          <cell r="AJ239">
            <v>-127684.98</v>
          </cell>
          <cell r="AO239">
            <v>-6320.04</v>
          </cell>
          <cell r="AP239">
            <v>-13655.6</v>
          </cell>
          <cell r="AR239">
            <v>-4041.37</v>
          </cell>
          <cell r="AS239">
            <v>-1972.3</v>
          </cell>
          <cell r="AU239">
            <v>-5432.3</v>
          </cell>
          <cell r="AV239">
            <v>-2904.8</v>
          </cell>
          <cell r="AW239">
            <v>-585.20000000000005</v>
          </cell>
          <cell r="AY239">
            <v>-2465.3000000000002</v>
          </cell>
          <cell r="BB239">
            <v>-3966.54</v>
          </cell>
          <cell r="BD239">
            <v>-48375.08</v>
          </cell>
          <cell r="BH239">
            <v>-1853.6</v>
          </cell>
          <cell r="BI239">
            <v>-14606.82</v>
          </cell>
          <cell r="BJ239">
            <v>-864</v>
          </cell>
          <cell r="BK239">
            <v>-2000</v>
          </cell>
          <cell r="BN239">
            <v>-34083.06</v>
          </cell>
          <cell r="BT239">
            <v>-1500307.32</v>
          </cell>
          <cell r="BW239">
            <v>79064.649999999994</v>
          </cell>
          <cell r="CA239">
            <v>79064.649999999994</v>
          </cell>
          <cell r="CB239">
            <v>-1421242.67</v>
          </cell>
        </row>
        <row r="240">
          <cell r="B240" t="str">
            <v>PL33900</v>
          </cell>
          <cell r="E240">
            <v>-905.47</v>
          </cell>
          <cell r="F240">
            <v>-83715.73</v>
          </cell>
          <cell r="H240">
            <v>-154191.57</v>
          </cell>
          <cell r="J240">
            <v>-264.33999999999997</v>
          </cell>
          <cell r="K240">
            <v>-214.45</v>
          </cell>
          <cell r="L240">
            <v>-505.6</v>
          </cell>
          <cell r="M240">
            <v>-2.8</v>
          </cell>
          <cell r="N240">
            <v>-475.04</v>
          </cell>
          <cell r="P240">
            <v>-1.4</v>
          </cell>
          <cell r="R240">
            <v>-2.8</v>
          </cell>
          <cell r="T240">
            <v>-2.8</v>
          </cell>
          <cell r="Y240">
            <v>-63</v>
          </cell>
          <cell r="AA240">
            <v>-418.38</v>
          </cell>
          <cell r="AC240">
            <v>-3.5</v>
          </cell>
          <cell r="AD240">
            <v>-236.88</v>
          </cell>
          <cell r="AH240">
            <v>-4.5</v>
          </cell>
          <cell r="AJ240">
            <v>-17692.419999999998</v>
          </cell>
          <cell r="AK240">
            <v>-1.7</v>
          </cell>
          <cell r="AN240">
            <v>-125</v>
          </cell>
          <cell r="AO240">
            <v>-3803.25</v>
          </cell>
          <cell r="AP240">
            <v>-14523.64</v>
          </cell>
          <cell r="AR240">
            <v>-97.78</v>
          </cell>
          <cell r="AS240">
            <v>-1942.99</v>
          </cell>
          <cell r="AU240">
            <v>-971.08</v>
          </cell>
          <cell r="AV240">
            <v>-0.7</v>
          </cell>
          <cell r="AW240">
            <v>-396</v>
          </cell>
          <cell r="AY240">
            <v>-543.98</v>
          </cell>
          <cell r="BB240">
            <v>-215</v>
          </cell>
          <cell r="BD240">
            <v>-16293.06</v>
          </cell>
          <cell r="BG240">
            <v>-58.74</v>
          </cell>
          <cell r="BH240">
            <v>-13.98</v>
          </cell>
          <cell r="BI240">
            <v>-44.95</v>
          </cell>
          <cell r="BK240">
            <v>-12577.05</v>
          </cell>
          <cell r="BL240">
            <v>-58</v>
          </cell>
          <cell r="BM240">
            <v>-10.44</v>
          </cell>
          <cell r="BN240">
            <v>-6392.35</v>
          </cell>
          <cell r="BT240">
            <v>-316770.37</v>
          </cell>
          <cell r="CB240">
            <v>-316770.37</v>
          </cell>
        </row>
        <row r="241">
          <cell r="B241" t="str">
            <v>PL33910</v>
          </cell>
          <cell r="E241">
            <v>-412.96</v>
          </cell>
          <cell r="F241">
            <v>-41973.69</v>
          </cell>
          <cell r="G241">
            <v>-0.25</v>
          </cell>
          <cell r="H241">
            <v>-26943.73</v>
          </cell>
          <cell r="K241">
            <v>-4361.38</v>
          </cell>
          <cell r="L241">
            <v>-1135.6300000000001</v>
          </cell>
          <cell r="M241">
            <v>-63.74</v>
          </cell>
          <cell r="N241">
            <v>-6509.39</v>
          </cell>
          <cell r="O241">
            <v>-53.4</v>
          </cell>
          <cell r="P241">
            <v>-463.06</v>
          </cell>
          <cell r="Q241">
            <v>-2.93</v>
          </cell>
          <cell r="R241">
            <v>-7684.06</v>
          </cell>
          <cell r="T241">
            <v>-493</v>
          </cell>
          <cell r="V241">
            <v>-1044.6500000000001</v>
          </cell>
          <cell r="Y241">
            <v>-743.58</v>
          </cell>
          <cell r="Z241">
            <v>-245.35</v>
          </cell>
          <cell r="AA241">
            <v>-984.42</v>
          </cell>
          <cell r="AC241">
            <v>-777.89</v>
          </cell>
          <cell r="AD241">
            <v>-1841.95</v>
          </cell>
          <cell r="AH241">
            <v>-220.6</v>
          </cell>
          <cell r="AJ241">
            <v>-43124.31</v>
          </cell>
          <cell r="AK241">
            <v>-72.680000000000007</v>
          </cell>
          <cell r="AN241">
            <v>-515.25</v>
          </cell>
          <cell r="AO241">
            <v>-14252.84</v>
          </cell>
          <cell r="AP241">
            <v>-178.71</v>
          </cell>
          <cell r="AR241">
            <v>-7390.21</v>
          </cell>
          <cell r="AS241">
            <v>-299.51</v>
          </cell>
          <cell r="AT241">
            <v>-4.51</v>
          </cell>
          <cell r="AU241">
            <v>-535.19000000000005</v>
          </cell>
          <cell r="AV241">
            <v>-1640.03</v>
          </cell>
          <cell r="AW241">
            <v>-344.34</v>
          </cell>
          <cell r="AY241">
            <v>-740.79</v>
          </cell>
          <cell r="AZ241">
            <v>-119.7</v>
          </cell>
          <cell r="BB241">
            <v>-996.93</v>
          </cell>
          <cell r="BD241">
            <v>-59547.839999999997</v>
          </cell>
          <cell r="BE241">
            <v>-45.24</v>
          </cell>
          <cell r="BI241">
            <v>-369.48</v>
          </cell>
          <cell r="BJ241">
            <v>-250.61</v>
          </cell>
          <cell r="BN241">
            <v>-18589.990000000002</v>
          </cell>
          <cell r="BT241">
            <v>-244973.82</v>
          </cell>
          <cell r="BW241">
            <v>8168.55</v>
          </cell>
          <cell r="BY241">
            <v>111.97</v>
          </cell>
          <cell r="CA241">
            <v>8280.52</v>
          </cell>
          <cell r="CB241">
            <v>-236693.3</v>
          </cell>
        </row>
        <row r="242">
          <cell r="B242" t="str">
            <v>PL34000</v>
          </cell>
          <cell r="E242">
            <v>-60.8</v>
          </cell>
          <cell r="F242">
            <v>-10010.07</v>
          </cell>
          <cell r="H242">
            <v>-48801.86</v>
          </cell>
          <cell r="I242">
            <v>-6.71</v>
          </cell>
          <cell r="J242">
            <v>-148.88</v>
          </cell>
          <cell r="Y242">
            <v>-323.52999999999997</v>
          </cell>
          <cell r="Z242">
            <v>-345</v>
          </cell>
          <cell r="AA242">
            <v>-391.75</v>
          </cell>
          <cell r="AH242">
            <v>-5.29</v>
          </cell>
          <cell r="AJ242">
            <v>-16091.89</v>
          </cell>
          <cell r="AN242">
            <v>-246.67</v>
          </cell>
          <cell r="AO242">
            <v>-7592.6</v>
          </cell>
          <cell r="AP242">
            <v>-3668.23</v>
          </cell>
          <cell r="AR242">
            <v>-1479.53</v>
          </cell>
          <cell r="AS242">
            <v>-550.03</v>
          </cell>
          <cell r="AU242">
            <v>-1171.68</v>
          </cell>
          <cell r="AV242">
            <v>-950.65</v>
          </cell>
          <cell r="AW242">
            <v>-16.100000000000001</v>
          </cell>
          <cell r="AY242">
            <v>-229.67</v>
          </cell>
          <cell r="BB242">
            <v>-2028.16</v>
          </cell>
          <cell r="BD242">
            <v>-74523.179999999993</v>
          </cell>
          <cell r="BH242">
            <v>-95.79</v>
          </cell>
          <cell r="BI242">
            <v>-1922.87</v>
          </cell>
          <cell r="BK242">
            <v>-703.43</v>
          </cell>
          <cell r="BL242">
            <v>-30.22</v>
          </cell>
          <cell r="BM242">
            <v>-7.54</v>
          </cell>
          <cell r="BN242">
            <v>-6420.65</v>
          </cell>
          <cell r="BT242">
            <v>-177822.78</v>
          </cell>
          <cell r="BW242">
            <v>20606.759999999998</v>
          </cell>
          <cell r="CA242">
            <v>20606.759999999998</v>
          </cell>
          <cell r="CB242">
            <v>-157216.01999999999</v>
          </cell>
        </row>
        <row r="243">
          <cell r="B243" t="str">
            <v>PL34100</v>
          </cell>
          <cell r="F243">
            <v>-178.54</v>
          </cell>
          <cell r="H243">
            <v>-16227.91</v>
          </cell>
          <cell r="I243">
            <v>-831.92</v>
          </cell>
          <cell r="J243">
            <v>-2013.14</v>
          </cell>
          <cell r="L243">
            <v>-1285.02</v>
          </cell>
          <cell r="Z243">
            <v>-96.39</v>
          </cell>
          <cell r="AH243">
            <v>-50.42</v>
          </cell>
          <cell r="AJ243">
            <v>-730.43</v>
          </cell>
          <cell r="AN243">
            <v>-136.31</v>
          </cell>
          <cell r="AO243">
            <v>-476.73</v>
          </cell>
          <cell r="AP243">
            <v>-869.7</v>
          </cell>
          <cell r="AR243">
            <v>-34.29</v>
          </cell>
          <cell r="AS243">
            <v>-104.14</v>
          </cell>
          <cell r="AU243">
            <v>-24.37</v>
          </cell>
          <cell r="AV243">
            <v>-33.17</v>
          </cell>
          <cell r="AY243">
            <v>-7.44</v>
          </cell>
          <cell r="BD243">
            <v>-6925.91</v>
          </cell>
          <cell r="BH243">
            <v>-100.47</v>
          </cell>
          <cell r="BI243">
            <v>-513.82000000000005</v>
          </cell>
          <cell r="BJ243">
            <v>-64.87</v>
          </cell>
          <cell r="BN243">
            <v>-11824.75</v>
          </cell>
          <cell r="BT243">
            <v>-42529.74</v>
          </cell>
          <cell r="CB243">
            <v>-42529.74</v>
          </cell>
        </row>
        <row r="244">
          <cell r="B244" t="str">
            <v>PL34200</v>
          </cell>
          <cell r="F244">
            <v>-6866.75</v>
          </cell>
          <cell r="H244">
            <v>-2845.49</v>
          </cell>
          <cell r="I244">
            <v>-16.82</v>
          </cell>
          <cell r="J244">
            <v>-1570.2</v>
          </cell>
          <cell r="L244">
            <v>-764.58</v>
          </cell>
          <cell r="AJ244">
            <v>-622.4</v>
          </cell>
          <cell r="AO244">
            <v>-31.88</v>
          </cell>
          <cell r="AP244">
            <v>-88.39</v>
          </cell>
          <cell r="AS244">
            <v>-10.85</v>
          </cell>
          <cell r="BD244">
            <v>-2947</v>
          </cell>
          <cell r="BN244">
            <v>-757.49</v>
          </cell>
          <cell r="BT244">
            <v>-16521.849999999999</v>
          </cell>
          <cell r="CB244">
            <v>-16521.849999999999</v>
          </cell>
        </row>
        <row r="245">
          <cell r="B245" t="str">
            <v>PL34300</v>
          </cell>
          <cell r="D245">
            <v>49665.52</v>
          </cell>
          <cell r="E245">
            <v>-18669.39</v>
          </cell>
          <cell r="F245">
            <v>2243017.7000000002</v>
          </cell>
          <cell r="G245">
            <v>123730.59</v>
          </cell>
          <cell r="H245">
            <v>-263371.19</v>
          </cell>
          <cell r="I245">
            <v>-2564</v>
          </cell>
          <cell r="J245">
            <v>-464</v>
          </cell>
          <cell r="K245">
            <v>8093.54</v>
          </cell>
          <cell r="L245">
            <v>-72.349999999999994</v>
          </cell>
          <cell r="N245">
            <v>-271.10000000000002</v>
          </cell>
          <cell r="O245">
            <v>-2456.94</v>
          </cell>
          <cell r="V245">
            <v>-150</v>
          </cell>
          <cell r="X245">
            <v>-160</v>
          </cell>
          <cell r="AA245">
            <v>-1699.1</v>
          </cell>
          <cell r="AB245">
            <v>-17.309999999999999</v>
          </cell>
          <cell r="AD245">
            <v>-4055.93</v>
          </cell>
          <cell r="AG245">
            <v>-1736.41</v>
          </cell>
          <cell r="AJ245">
            <v>-4297.54</v>
          </cell>
          <cell r="AK245">
            <v>-390.8</v>
          </cell>
          <cell r="AO245">
            <v>-18072.09</v>
          </cell>
          <cell r="AP245">
            <v>-1616.1</v>
          </cell>
          <cell r="AR245">
            <v>-523.38</v>
          </cell>
          <cell r="AS245">
            <v>-1141.17</v>
          </cell>
          <cell r="AU245">
            <v>-1281.78</v>
          </cell>
          <cell r="AV245">
            <v>-268.74</v>
          </cell>
          <cell r="AW245">
            <v>-758.16</v>
          </cell>
          <cell r="AY245">
            <v>-723.15</v>
          </cell>
          <cell r="BB245">
            <v>-5304.75</v>
          </cell>
          <cell r="BD245">
            <v>-2989.52</v>
          </cell>
          <cell r="BE245">
            <v>-12726.78</v>
          </cell>
          <cell r="BI245">
            <v>-316.39999999999998</v>
          </cell>
          <cell r="BJ245">
            <v>-526.9</v>
          </cell>
          <cell r="BQ245">
            <v>-2386732.83</v>
          </cell>
          <cell r="BT245">
            <v>-308850.46000000002</v>
          </cell>
          <cell r="CB245">
            <v>-308850.46000000002</v>
          </cell>
        </row>
        <row r="246">
          <cell r="B246" t="str">
            <v>PL34310</v>
          </cell>
          <cell r="D246">
            <v>-27051.53</v>
          </cell>
          <cell r="F246">
            <v>-35822.379999999997</v>
          </cell>
          <cell r="H246">
            <v>-1284570.5900000001</v>
          </cell>
          <cell r="I246">
            <v>-31110</v>
          </cell>
          <cell r="J246">
            <v>-14256</v>
          </cell>
          <cell r="O246">
            <v>-2470.5</v>
          </cell>
          <cell r="Q246">
            <v>-1251</v>
          </cell>
          <cell r="R246">
            <v>-1251</v>
          </cell>
          <cell r="T246">
            <v>-1299</v>
          </cell>
          <cell r="U246">
            <v>-1251</v>
          </cell>
          <cell r="V246">
            <v>-6609</v>
          </cell>
          <cell r="W246">
            <v>-3912</v>
          </cell>
          <cell r="X246">
            <v>-4346</v>
          </cell>
          <cell r="Y246">
            <v>-3881</v>
          </cell>
          <cell r="Z246">
            <v>-5025.8</v>
          </cell>
          <cell r="AA246">
            <v>-2036.93</v>
          </cell>
          <cell r="AB246">
            <v>-1701</v>
          </cell>
          <cell r="AC246">
            <v>-1251</v>
          </cell>
          <cell r="AD246">
            <v>-1251</v>
          </cell>
          <cell r="AF246">
            <v>-876</v>
          </cell>
          <cell r="AG246">
            <v>-822.43</v>
          </cell>
          <cell r="AH246">
            <v>-3627</v>
          </cell>
          <cell r="AJ246">
            <v>-95927.039999999994</v>
          </cell>
          <cell r="AK246">
            <v>-639</v>
          </cell>
          <cell r="AL246">
            <v>-328</v>
          </cell>
          <cell r="AM246">
            <v>-5391.89</v>
          </cell>
          <cell r="AN246">
            <v>-2023</v>
          </cell>
          <cell r="AO246">
            <v>-7580.41</v>
          </cell>
          <cell r="AP246">
            <v>-91797.31</v>
          </cell>
          <cell r="AQ246">
            <v>-1875</v>
          </cell>
          <cell r="AR246">
            <v>-1532.71</v>
          </cell>
          <cell r="AS246">
            <v>-1233.1600000000001</v>
          </cell>
          <cell r="AT246">
            <v>-1895.59</v>
          </cell>
          <cell r="AU246">
            <v>-1707.19</v>
          </cell>
          <cell r="AV246">
            <v>-1028.3</v>
          </cell>
          <cell r="AW246">
            <v>-857.86</v>
          </cell>
          <cell r="AX246">
            <v>-1950</v>
          </cell>
          <cell r="AY246">
            <v>-1345.64</v>
          </cell>
          <cell r="AZ246">
            <v>-362.5</v>
          </cell>
          <cell r="BA246">
            <v>-3575</v>
          </cell>
          <cell r="BB246">
            <v>-1429.58</v>
          </cell>
          <cell r="BC246">
            <v>-7937.82</v>
          </cell>
          <cell r="BD246">
            <v>-30826.68</v>
          </cell>
          <cell r="BE246">
            <v>-9050</v>
          </cell>
          <cell r="BF246">
            <v>-275</v>
          </cell>
          <cell r="BG246">
            <v>-2976.56</v>
          </cell>
          <cell r="BH246">
            <v>-495.6</v>
          </cell>
          <cell r="BI246">
            <v>-10769.99</v>
          </cell>
          <cell r="BJ246">
            <v>-668.9</v>
          </cell>
          <cell r="BK246">
            <v>-1512.5</v>
          </cell>
          <cell r="BL246">
            <v>-2732.31</v>
          </cell>
          <cell r="BM246">
            <v>-3964.93</v>
          </cell>
          <cell r="BN246">
            <v>-69034.23</v>
          </cell>
          <cell r="BO246">
            <v>-512000</v>
          </cell>
          <cell r="BT246">
            <v>-2310395.86</v>
          </cell>
          <cell r="CB246">
            <v>-2310395.86</v>
          </cell>
        </row>
        <row r="247">
          <cell r="B247" t="str">
            <v>PL34400</v>
          </cell>
          <cell r="E247">
            <v>-222.71</v>
          </cell>
          <cell r="F247">
            <v>-1664.32</v>
          </cell>
          <cell r="H247">
            <v>-5693.85</v>
          </cell>
          <cell r="N247">
            <v>-324.11</v>
          </cell>
          <cell r="Y247">
            <v>-79.62</v>
          </cell>
          <cell r="Z247">
            <v>-79.62</v>
          </cell>
          <cell r="AA247">
            <v>-74.58</v>
          </cell>
          <cell r="AD247">
            <v>-57.76</v>
          </cell>
          <cell r="AJ247">
            <v>-827.31</v>
          </cell>
          <cell r="AO247">
            <v>-675.67</v>
          </cell>
          <cell r="AR247">
            <v>-83.82</v>
          </cell>
          <cell r="AU247">
            <v>-103.14</v>
          </cell>
          <cell r="AW247">
            <v>-13.77</v>
          </cell>
          <cell r="BD247">
            <v>-3765.86</v>
          </cell>
          <cell r="BI247">
            <v>-107.59</v>
          </cell>
          <cell r="BN247">
            <v>-1046.4000000000001</v>
          </cell>
          <cell r="BT247">
            <v>-14820.13</v>
          </cell>
          <cell r="CB247">
            <v>-14820.13</v>
          </cell>
        </row>
        <row r="248">
          <cell r="B248" t="str">
            <v>PL34500</v>
          </cell>
          <cell r="D248">
            <v>158336.51</v>
          </cell>
          <cell r="E248">
            <v>-2380</v>
          </cell>
          <cell r="F248">
            <v>-63768.4</v>
          </cell>
          <cell r="G248">
            <v>-17.489999999999998</v>
          </cell>
          <cell r="H248">
            <v>-50473.72</v>
          </cell>
          <cell r="I248">
            <v>-26.3</v>
          </cell>
          <cell r="J248">
            <v>-5062.2700000000004</v>
          </cell>
          <cell r="L248">
            <v>-42627.8</v>
          </cell>
          <cell r="T248">
            <v>-190</v>
          </cell>
          <cell r="V248">
            <v>-304</v>
          </cell>
          <cell r="W248">
            <v>-304</v>
          </cell>
          <cell r="X248">
            <v>-180.04</v>
          </cell>
          <cell r="Y248">
            <v>-2162.3000000000002</v>
          </cell>
          <cell r="Z248">
            <v>-2078.52</v>
          </cell>
          <cell r="AA248">
            <v>-1616.47</v>
          </cell>
          <cell r="AC248">
            <v>-190</v>
          </cell>
          <cell r="AG248">
            <v>-130.41999999999999</v>
          </cell>
          <cell r="AH248">
            <v>-300</v>
          </cell>
          <cell r="AI248">
            <v>-268</v>
          </cell>
          <cell r="AJ248">
            <v>-10725.62</v>
          </cell>
          <cell r="AL248">
            <v>-266</v>
          </cell>
          <cell r="AM248">
            <v>-1473.96</v>
          </cell>
          <cell r="AN248">
            <v>-499.97</v>
          </cell>
          <cell r="AO248">
            <v>-1407</v>
          </cell>
          <cell r="AP248">
            <v>-7990.85</v>
          </cell>
          <cell r="AQ248">
            <v>-437.5</v>
          </cell>
          <cell r="AR248">
            <v>-442.25</v>
          </cell>
          <cell r="AS248">
            <v>-86.88</v>
          </cell>
          <cell r="AT248">
            <v>-625</v>
          </cell>
          <cell r="AU248">
            <v>-245</v>
          </cell>
          <cell r="AV248">
            <v>-133.31</v>
          </cell>
          <cell r="AW248">
            <v>-151.25</v>
          </cell>
          <cell r="AX248">
            <v>-37.5</v>
          </cell>
          <cell r="AY248">
            <v>-190.2</v>
          </cell>
          <cell r="AZ248">
            <v>-37.5</v>
          </cell>
          <cell r="BA248">
            <v>-37.5</v>
          </cell>
          <cell r="BB248">
            <v>-174.65</v>
          </cell>
          <cell r="BD248">
            <v>-3222.57</v>
          </cell>
          <cell r="BE248">
            <v>-1636.93</v>
          </cell>
          <cell r="BG248">
            <v>-379.26</v>
          </cell>
          <cell r="BH248">
            <v>-91.36</v>
          </cell>
          <cell r="BI248">
            <v>-107.02</v>
          </cell>
          <cell r="BJ248">
            <v>-55.77</v>
          </cell>
          <cell r="BK248">
            <v>-314.39</v>
          </cell>
          <cell r="BL248">
            <v>-1206.32</v>
          </cell>
          <cell r="BM248">
            <v>-1449.46</v>
          </cell>
          <cell r="BN248">
            <v>-9226.09</v>
          </cell>
          <cell r="BT248">
            <v>-56394.33</v>
          </cell>
          <cell r="CB248">
            <v>-56394.33</v>
          </cell>
        </row>
        <row r="249">
          <cell r="B249" t="str">
            <v>PL34600</v>
          </cell>
          <cell r="D249">
            <v>-66005.440000000002</v>
          </cell>
          <cell r="F249">
            <v>-14116.47</v>
          </cell>
          <cell r="H249">
            <v>-201183.6</v>
          </cell>
          <cell r="O249">
            <v>-704.61</v>
          </cell>
          <cell r="V249">
            <v>-980.64</v>
          </cell>
          <cell r="Y249">
            <v>-9000</v>
          </cell>
          <cell r="AG249">
            <v>-312</v>
          </cell>
          <cell r="AJ249">
            <v>-5187.59</v>
          </cell>
          <cell r="AM249">
            <v>106.86</v>
          </cell>
          <cell r="AO249">
            <v>-15434.52</v>
          </cell>
          <cell r="AP249">
            <v>-28019.1</v>
          </cell>
          <cell r="AR249">
            <v>-255</v>
          </cell>
          <cell r="AW249">
            <v>-595.02</v>
          </cell>
          <cell r="BD249">
            <v>-21210.33</v>
          </cell>
          <cell r="BE249">
            <v>-924.77</v>
          </cell>
          <cell r="BG249">
            <v>-15.83</v>
          </cell>
          <cell r="BH249">
            <v>-81.22</v>
          </cell>
          <cell r="BI249">
            <v>-88.44</v>
          </cell>
          <cell r="BJ249">
            <v>-21.66</v>
          </cell>
          <cell r="BK249">
            <v>-102.88</v>
          </cell>
          <cell r="BN249">
            <v>-11658.94</v>
          </cell>
          <cell r="BT249">
            <v>-375791.2</v>
          </cell>
          <cell r="BW249">
            <v>24030.2</v>
          </cell>
          <cell r="CA249">
            <v>24030.2</v>
          </cell>
          <cell r="CB249">
            <v>-351761</v>
          </cell>
        </row>
        <row r="250">
          <cell r="B250" t="str">
            <v>PL34700</v>
          </cell>
          <cell r="F250">
            <v>9750</v>
          </cell>
          <cell r="H250">
            <v>-750</v>
          </cell>
          <cell r="AA250">
            <v>-1962</v>
          </cell>
          <cell r="AJ250">
            <v>-1600</v>
          </cell>
          <cell r="AO250">
            <v>-300</v>
          </cell>
          <cell r="AS250">
            <v>-50</v>
          </cell>
          <cell r="BE250">
            <v>-6250</v>
          </cell>
          <cell r="BJ250">
            <v>-625</v>
          </cell>
          <cell r="BN250">
            <v>-1317.32</v>
          </cell>
          <cell r="BT250">
            <v>-3104.32</v>
          </cell>
          <cell r="CB250">
            <v>-3104.32</v>
          </cell>
        </row>
        <row r="251">
          <cell r="B251" t="str">
            <v>PL34800</v>
          </cell>
          <cell r="E251">
            <v>-1217.9000000000001</v>
          </cell>
          <cell r="F251">
            <v>-413793.95</v>
          </cell>
          <cell r="H251">
            <v>-1295.72</v>
          </cell>
          <cell r="I251">
            <v>-63273.75</v>
          </cell>
          <cell r="L251">
            <v>-688.85</v>
          </cell>
          <cell r="AJ251">
            <v>-10101.74</v>
          </cell>
          <cell r="AO251">
            <v>-16135.84</v>
          </cell>
          <cell r="AP251">
            <v>-189.9</v>
          </cell>
          <cell r="AR251">
            <v>-1368.88</v>
          </cell>
          <cell r="BD251">
            <v>-2415.27</v>
          </cell>
          <cell r="BI251">
            <v>-703</v>
          </cell>
          <cell r="BL251">
            <v>-912</v>
          </cell>
          <cell r="BT251">
            <v>-512096.8</v>
          </cell>
          <cell r="BW251">
            <v>2455.7800000000002</v>
          </cell>
          <cell r="CA251">
            <v>2455.7800000000002</v>
          </cell>
          <cell r="CB251">
            <v>-509641.02</v>
          </cell>
        </row>
        <row r="252">
          <cell r="B252" t="str">
            <v>PL34900</v>
          </cell>
        </row>
        <row r="253">
          <cell r="B253" t="str">
            <v>PL35000</v>
          </cell>
        </row>
        <row r="254">
          <cell r="B254" t="str">
            <v>PL35100</v>
          </cell>
          <cell r="F254">
            <v>-1012173.07</v>
          </cell>
          <cell r="H254">
            <v>-1584771.13</v>
          </cell>
          <cell r="I254">
            <v>-1400</v>
          </cell>
          <cell r="J254">
            <v>-4257.49</v>
          </cell>
          <cell r="K254">
            <v>-26701.14</v>
          </cell>
          <cell r="L254">
            <v>-7408.6</v>
          </cell>
          <cell r="M254">
            <v>-614.76</v>
          </cell>
          <cell r="N254">
            <v>-61395.91</v>
          </cell>
          <cell r="P254">
            <v>-12647.96</v>
          </cell>
          <cell r="R254">
            <v>-54245.760000000002</v>
          </cell>
          <cell r="T254">
            <v>-9392.42</v>
          </cell>
          <cell r="V254">
            <v>-398.6</v>
          </cell>
          <cell r="Y254">
            <v>-8038</v>
          </cell>
          <cell r="Z254">
            <v>-1073.29</v>
          </cell>
          <cell r="AB254">
            <v>-12003.87</v>
          </cell>
          <cell r="AC254">
            <v>-7272.45</v>
          </cell>
          <cell r="AD254">
            <v>-13588.16</v>
          </cell>
          <cell r="AH254">
            <v>-1312.65</v>
          </cell>
          <cell r="AJ254">
            <v>-90084.58</v>
          </cell>
          <cell r="AK254">
            <v>-1179.76</v>
          </cell>
          <cell r="AM254">
            <v>-162.25</v>
          </cell>
          <cell r="AN254">
            <v>-574.12</v>
          </cell>
          <cell r="AO254">
            <v>-1840.83</v>
          </cell>
          <cell r="AP254">
            <v>-224845.07</v>
          </cell>
          <cell r="AR254">
            <v>-3690.95</v>
          </cell>
          <cell r="AS254">
            <v>-1663.5</v>
          </cell>
          <cell r="AU254">
            <v>-1245</v>
          </cell>
          <cell r="AW254">
            <v>-227.7</v>
          </cell>
          <cell r="AY254">
            <v>-4.18</v>
          </cell>
          <cell r="BB254">
            <v>-10332</v>
          </cell>
          <cell r="BD254">
            <v>-35158.269999999997</v>
          </cell>
          <cell r="BE254">
            <v>-6349.55</v>
          </cell>
          <cell r="BI254">
            <v>-773</v>
          </cell>
          <cell r="BK254">
            <v>-139000.04999999999</v>
          </cell>
          <cell r="BN254">
            <v>-37402.879999999997</v>
          </cell>
          <cell r="BR254">
            <v>11599.36</v>
          </cell>
          <cell r="BT254">
            <v>-3361629.59</v>
          </cell>
          <cell r="BW254">
            <v>111819.34</v>
          </cell>
          <cell r="CA254">
            <v>111819.34</v>
          </cell>
          <cell r="CB254">
            <v>-3249810.25</v>
          </cell>
        </row>
        <row r="255">
          <cell r="B255" t="str">
            <v>PL35200</v>
          </cell>
          <cell r="E255">
            <v>-23218.51</v>
          </cell>
          <cell r="F255">
            <v>-1083788.77</v>
          </cell>
          <cell r="G255">
            <v>-4709.66</v>
          </cell>
          <cell r="K255">
            <v>-75715.31</v>
          </cell>
          <cell r="L255">
            <v>-79344.789999999994</v>
          </cell>
          <cell r="M255">
            <v>-13075.16</v>
          </cell>
          <cell r="N255">
            <v>-198720.92</v>
          </cell>
          <cell r="P255">
            <v>-10208.84</v>
          </cell>
          <cell r="Q255">
            <v>-1275.28</v>
          </cell>
          <cell r="R255">
            <v>-108340.58</v>
          </cell>
          <cell r="T255">
            <v>-15637.35</v>
          </cell>
          <cell r="V255">
            <v>-7387.92</v>
          </cell>
          <cell r="Z255">
            <v>-107.9</v>
          </cell>
          <cell r="AB255">
            <v>-51592.63</v>
          </cell>
          <cell r="AC255">
            <v>-31875.7</v>
          </cell>
          <cell r="AD255">
            <v>-51097.3</v>
          </cell>
          <cell r="AH255">
            <v>-7271.83</v>
          </cell>
          <cell r="AJ255">
            <v>-12756.67</v>
          </cell>
          <cell r="AK255">
            <v>-6828.91</v>
          </cell>
          <cell r="AO255">
            <v>-2077.75</v>
          </cell>
          <cell r="AP255">
            <v>-2601</v>
          </cell>
          <cell r="AR255">
            <v>-991.01</v>
          </cell>
          <cell r="AS255">
            <v>-2958.01</v>
          </cell>
          <cell r="AU255">
            <v>-4173.5200000000004</v>
          </cell>
          <cell r="AV255">
            <v>-1049.0899999999999</v>
          </cell>
          <cell r="AW255">
            <v>-1869.71</v>
          </cell>
          <cell r="AY255">
            <v>-6474.48</v>
          </cell>
          <cell r="BB255">
            <v>-6219.89</v>
          </cell>
          <cell r="BD255">
            <v>-30847.18</v>
          </cell>
          <cell r="BE255">
            <v>-17733.41</v>
          </cell>
          <cell r="BI255">
            <v>-865.33</v>
          </cell>
          <cell r="BJ255">
            <v>-506.15</v>
          </cell>
          <cell r="BN255">
            <v>-2390.3000000000002</v>
          </cell>
          <cell r="BT255">
            <v>-1863710.86</v>
          </cell>
          <cell r="CB255">
            <v>-1863710.86</v>
          </cell>
        </row>
        <row r="256">
          <cell r="B256" t="str">
            <v>PL35300</v>
          </cell>
          <cell r="F256">
            <v>18263.77</v>
          </cell>
          <cell r="H256">
            <v>3148.51</v>
          </cell>
          <cell r="K256">
            <v>612.36</v>
          </cell>
          <cell r="L256">
            <v>18.39</v>
          </cell>
          <cell r="M256">
            <v>10.73</v>
          </cell>
          <cell r="Z256">
            <v>3.97</v>
          </cell>
          <cell r="AN256">
            <v>0.76</v>
          </cell>
          <cell r="AO256">
            <v>4906.97</v>
          </cell>
          <cell r="BD256">
            <v>188.57</v>
          </cell>
          <cell r="BI256">
            <v>3178.85</v>
          </cell>
          <cell r="BN256">
            <v>86.77</v>
          </cell>
          <cell r="BT256">
            <v>30419.65</v>
          </cell>
          <cell r="CB256">
            <v>30419.65</v>
          </cell>
        </row>
        <row r="257">
          <cell r="B257" t="str">
            <v>PL35400</v>
          </cell>
        </row>
        <row r="258">
          <cell r="B258" t="str">
            <v>PL35500</v>
          </cell>
          <cell r="K258">
            <v>-14903.39</v>
          </cell>
          <cell r="L258">
            <v>-1705.6</v>
          </cell>
          <cell r="M258">
            <v>-35.92</v>
          </cell>
          <cell r="N258">
            <v>-12221.61</v>
          </cell>
          <cell r="O258">
            <v>-6698.47</v>
          </cell>
          <cell r="P258">
            <v>646.32000000000005</v>
          </cell>
          <cell r="R258">
            <v>-8539.7900000000009</v>
          </cell>
          <cell r="T258">
            <v>9047.68</v>
          </cell>
          <cell r="V258">
            <v>-30.55</v>
          </cell>
          <cell r="AB258">
            <v>-5456.79</v>
          </cell>
          <cell r="AC258">
            <v>-1659.64</v>
          </cell>
          <cell r="AD258">
            <v>-5061.79</v>
          </cell>
          <cell r="AH258">
            <v>-10886.14</v>
          </cell>
          <cell r="AK258">
            <v>-292.76</v>
          </cell>
          <cell r="BT258">
            <v>-57798.45</v>
          </cell>
          <cell r="BY258">
            <v>6698.47</v>
          </cell>
          <cell r="CA258">
            <v>6698.47</v>
          </cell>
          <cell r="CB258">
            <v>-51099.98</v>
          </cell>
        </row>
        <row r="259">
          <cell r="B259" t="str">
            <v>PL35600</v>
          </cell>
          <cell r="H259">
            <v>-7234.05</v>
          </cell>
          <cell r="K259">
            <v>-5715.52</v>
          </cell>
          <cell r="L259">
            <v>-803</v>
          </cell>
          <cell r="M259">
            <v>-781.64</v>
          </cell>
          <cell r="N259">
            <v>-2589.4299999999998</v>
          </cell>
          <cell r="P259">
            <v>-147</v>
          </cell>
          <cell r="R259">
            <v>-2243.0500000000002</v>
          </cell>
          <cell r="T259">
            <v>-230</v>
          </cell>
          <cell r="AB259">
            <v>-3400</v>
          </cell>
          <cell r="AC259">
            <v>-343</v>
          </cell>
          <cell r="AD259">
            <v>-593</v>
          </cell>
          <cell r="AH259">
            <v>-222</v>
          </cell>
          <cell r="AJ259">
            <v>-474.99</v>
          </cell>
          <cell r="AK259">
            <v>-94</v>
          </cell>
          <cell r="AO259">
            <v>-887.38</v>
          </cell>
          <cell r="BD259">
            <v>-31516.73</v>
          </cell>
          <cell r="BI259">
            <v>-14574.37</v>
          </cell>
          <cell r="BN259">
            <v>-2</v>
          </cell>
          <cell r="BO259">
            <v>-37536.449999999997</v>
          </cell>
          <cell r="BR259">
            <v>-40636.85</v>
          </cell>
          <cell r="BT259">
            <v>-150024.46</v>
          </cell>
          <cell r="CB259">
            <v>-150024.46</v>
          </cell>
        </row>
        <row r="260">
          <cell r="B260" t="str">
            <v>PL35700</v>
          </cell>
          <cell r="E260">
            <v>-15.69</v>
          </cell>
          <cell r="F260">
            <v>-29574.86</v>
          </cell>
          <cell r="G260">
            <v>-8.5</v>
          </cell>
          <cell r="H260">
            <v>-65941.399999999994</v>
          </cell>
          <cell r="I260">
            <v>-899.45</v>
          </cell>
          <cell r="J260">
            <v>-388.28</v>
          </cell>
          <cell r="K260">
            <v>-744.24</v>
          </cell>
          <cell r="L260">
            <v>-298.29000000000002</v>
          </cell>
          <cell r="M260">
            <v>-5.43</v>
          </cell>
          <cell r="N260">
            <v>-6379.94</v>
          </cell>
          <cell r="P260">
            <v>-75.010000000000005</v>
          </cell>
          <cell r="Q260">
            <v>-0.84</v>
          </cell>
          <cell r="R260">
            <v>-1207.04</v>
          </cell>
          <cell r="T260">
            <v>-71.77</v>
          </cell>
          <cell r="V260">
            <v>-52.5</v>
          </cell>
          <cell r="Y260">
            <v>-7570.71</v>
          </cell>
          <cell r="Z260">
            <v>-867.88</v>
          </cell>
          <cell r="AB260">
            <v>-489.49</v>
          </cell>
          <cell r="AC260">
            <v>-432.98</v>
          </cell>
          <cell r="AD260">
            <v>-283.47000000000003</v>
          </cell>
          <cell r="AH260">
            <v>-67.489999999999995</v>
          </cell>
          <cell r="AJ260">
            <v>-6703.98</v>
          </cell>
          <cell r="AK260">
            <v>-17.8</v>
          </cell>
          <cell r="AM260">
            <v>-3930.76</v>
          </cell>
          <cell r="AN260">
            <v>-314.76</v>
          </cell>
          <cell r="AO260">
            <v>-46292.08</v>
          </cell>
          <cell r="AP260">
            <v>-2065.65</v>
          </cell>
          <cell r="AQ260">
            <v>-17.489999999999998</v>
          </cell>
          <cell r="AR260">
            <v>-235.05</v>
          </cell>
          <cell r="AS260">
            <v>-115.59</v>
          </cell>
          <cell r="AT260">
            <v>-487.49</v>
          </cell>
          <cell r="AU260">
            <v>-163.04</v>
          </cell>
          <cell r="AV260">
            <v>-17.489999999999998</v>
          </cell>
          <cell r="AW260">
            <v>-159.16</v>
          </cell>
          <cell r="AX260">
            <v>-17.489999999999998</v>
          </cell>
          <cell r="AY260">
            <v>-227.5</v>
          </cell>
          <cell r="AZ260">
            <v>-17.489999999999998</v>
          </cell>
          <cell r="BA260">
            <v>-17.489999999999998</v>
          </cell>
          <cell r="BB260">
            <v>-17.48</v>
          </cell>
          <cell r="BC260">
            <v>-85</v>
          </cell>
          <cell r="BD260">
            <v>-11297.59</v>
          </cell>
          <cell r="BE260">
            <v>-6086.73</v>
          </cell>
          <cell r="BF260">
            <v>-52.8</v>
          </cell>
          <cell r="BG260">
            <v>-175.62</v>
          </cell>
          <cell r="BH260">
            <v>-64.510000000000005</v>
          </cell>
          <cell r="BI260">
            <v>1634.88</v>
          </cell>
          <cell r="BJ260">
            <v>-17.489999999999998</v>
          </cell>
          <cell r="BK260">
            <v>-722.69</v>
          </cell>
          <cell r="BL260">
            <v>-1262.82</v>
          </cell>
          <cell r="BM260">
            <v>-137.96</v>
          </cell>
          <cell r="BN260">
            <v>-147690.81</v>
          </cell>
          <cell r="BR260">
            <v>-0.02</v>
          </cell>
          <cell r="BT260">
            <v>-342152.21</v>
          </cell>
          <cell r="BW260">
            <v>1022.59</v>
          </cell>
          <cell r="BY260">
            <v>810973.62</v>
          </cell>
          <cell r="BZ260">
            <v>-1094511.83</v>
          </cell>
          <cell r="CA260">
            <v>-282515.62</v>
          </cell>
          <cell r="CB260">
            <v>-624667.82999999996</v>
          </cell>
        </row>
        <row r="261">
          <cell r="B261" t="str">
            <v>PL35800</v>
          </cell>
        </row>
        <row r="262">
          <cell r="B262" t="str">
            <v>PL35900</v>
          </cell>
          <cell r="E262">
            <v>-43</v>
          </cell>
          <cell r="F262">
            <v>7982.11</v>
          </cell>
          <cell r="H262">
            <v>-13211.09</v>
          </cell>
          <cell r="L262">
            <v>-305.99</v>
          </cell>
          <cell r="N262">
            <v>-1243.68</v>
          </cell>
          <cell r="O262">
            <v>-87.65</v>
          </cell>
          <cell r="V262">
            <v>-481.91</v>
          </cell>
          <cell r="Z262">
            <v>-261</v>
          </cell>
          <cell r="AA262">
            <v>-112</v>
          </cell>
          <cell r="AO262">
            <v>-19023.009999999998</v>
          </cell>
          <cell r="AP262">
            <v>-1175</v>
          </cell>
          <cell r="AR262">
            <v>-1329.23</v>
          </cell>
          <cell r="AS262">
            <v>-52.15</v>
          </cell>
          <cell r="AY262">
            <v>-22.41</v>
          </cell>
          <cell r="BB262">
            <v>-3.75</v>
          </cell>
          <cell r="BD262">
            <v>-2184.65</v>
          </cell>
          <cell r="BI262">
            <v>-1078.1400000000001</v>
          </cell>
          <cell r="BK262">
            <v>-209.59</v>
          </cell>
          <cell r="BN262">
            <v>-1409.58</v>
          </cell>
          <cell r="BT262">
            <v>-34251.72</v>
          </cell>
          <cell r="CB262">
            <v>-34251.72</v>
          </cell>
        </row>
        <row r="263">
          <cell r="B263" t="str">
            <v>PL35910</v>
          </cell>
          <cell r="H263">
            <v>-4621887.8600000003</v>
          </cell>
          <cell r="L263">
            <v>-20223.25</v>
          </cell>
          <cell r="O263">
            <v>-320065.27</v>
          </cell>
          <cell r="R263">
            <v>-306749.31</v>
          </cell>
          <cell r="AD263">
            <v>-103</v>
          </cell>
          <cell r="AH263">
            <v>-1075</v>
          </cell>
          <cell r="AK263">
            <v>-2424.6</v>
          </cell>
          <cell r="BT263">
            <v>-5272528.29</v>
          </cell>
          <cell r="BX263">
            <v>5272528.29</v>
          </cell>
          <cell r="CA263">
            <v>5272528.29</v>
          </cell>
        </row>
        <row r="264">
          <cell r="B264" t="str">
            <v>PL37000</v>
          </cell>
          <cell r="D264">
            <v>81166.02</v>
          </cell>
          <cell r="E264">
            <v>328870.94</v>
          </cell>
          <cell r="F264">
            <v>22533111.489999998</v>
          </cell>
          <cell r="G264">
            <v>528079.14</v>
          </cell>
          <cell r="H264">
            <v>7832582.8399999999</v>
          </cell>
          <cell r="I264">
            <v>-6391295.2000000002</v>
          </cell>
          <cell r="J264">
            <v>-4037326.95</v>
          </cell>
          <cell r="K264">
            <v>4367548.83</v>
          </cell>
          <cell r="L264">
            <v>3648851.22</v>
          </cell>
          <cell r="M264">
            <v>145050.43</v>
          </cell>
          <cell r="N264">
            <v>9755239.2300000004</v>
          </cell>
          <cell r="O264">
            <v>-9443065.0899999999</v>
          </cell>
          <cell r="P264">
            <v>865985.52</v>
          </cell>
          <cell r="Q264">
            <v>7211.02</v>
          </cell>
          <cell r="R264">
            <v>1492007.76</v>
          </cell>
          <cell r="T264">
            <v>456009.57</v>
          </cell>
          <cell r="U264">
            <v>-1251</v>
          </cell>
          <cell r="V264">
            <v>424292.71</v>
          </cell>
          <cell r="W264">
            <v>-4216</v>
          </cell>
          <cell r="X264">
            <v>58396.84</v>
          </cell>
          <cell r="Y264">
            <v>37272.120000000003</v>
          </cell>
          <cell r="Z264">
            <v>352484.16</v>
          </cell>
          <cell r="AA264">
            <v>59610.36</v>
          </cell>
          <cell r="AB264">
            <v>1010952.75</v>
          </cell>
          <cell r="AC264">
            <v>789335.32</v>
          </cell>
          <cell r="AD264">
            <v>1050474.52</v>
          </cell>
          <cell r="AF264">
            <v>-876</v>
          </cell>
          <cell r="AG264">
            <v>13077.23</v>
          </cell>
          <cell r="AH264">
            <v>203764.4</v>
          </cell>
          <cell r="AI264">
            <v>-393.7</v>
          </cell>
          <cell r="AJ264">
            <v>2749292.46</v>
          </cell>
          <cell r="AK264">
            <v>204324.67</v>
          </cell>
          <cell r="AL264">
            <v>13854.75</v>
          </cell>
          <cell r="AM264">
            <v>47321.75</v>
          </cell>
          <cell r="AN264">
            <v>96878.51</v>
          </cell>
          <cell r="AO264">
            <v>284826.17</v>
          </cell>
          <cell r="AP264">
            <v>-251106.37</v>
          </cell>
          <cell r="AQ264">
            <v>145016.28</v>
          </cell>
          <cell r="AR264">
            <v>580569.43999999994</v>
          </cell>
          <cell r="AS264">
            <v>252447.82</v>
          </cell>
          <cell r="AT264">
            <v>-23784.59</v>
          </cell>
          <cell r="AU264">
            <v>668043.97</v>
          </cell>
          <cell r="AV264">
            <v>242988.42</v>
          </cell>
          <cell r="AW264">
            <v>79570.95</v>
          </cell>
          <cell r="AX264">
            <v>579084.99</v>
          </cell>
          <cell r="AY264">
            <v>523463.09</v>
          </cell>
          <cell r="AZ264">
            <v>-685.08</v>
          </cell>
          <cell r="BA264">
            <v>-12578.32</v>
          </cell>
          <cell r="BB264">
            <v>438650.37</v>
          </cell>
          <cell r="BC264">
            <v>-11145.27</v>
          </cell>
          <cell r="BD264">
            <v>7049351.3399999999</v>
          </cell>
          <cell r="BE264">
            <v>650552.88</v>
          </cell>
          <cell r="BF264">
            <v>659.19</v>
          </cell>
          <cell r="BG264">
            <v>5124.3599999999997</v>
          </cell>
          <cell r="BH264">
            <v>17674.150000000001</v>
          </cell>
          <cell r="BI264">
            <v>180533.69</v>
          </cell>
          <cell r="BJ264">
            <v>56756.88</v>
          </cell>
          <cell r="BK264">
            <v>352244.08</v>
          </cell>
          <cell r="BL264">
            <v>432011.85</v>
          </cell>
          <cell r="BM264">
            <v>-58013.48</v>
          </cell>
          <cell r="BN264">
            <v>4319568.5199999996</v>
          </cell>
          <cell r="BO264">
            <v>2394333.2999999998</v>
          </cell>
          <cell r="BQ264">
            <v>-2236732.83</v>
          </cell>
          <cell r="BR264">
            <v>844010.01</v>
          </cell>
          <cell r="BS264">
            <v>600000</v>
          </cell>
          <cell r="BT264">
            <v>57378058.43</v>
          </cell>
          <cell r="BY264">
            <v>-44185.39</v>
          </cell>
          <cell r="BZ264">
            <v>-1094511.83</v>
          </cell>
          <cell r="CA264">
            <v>-1138697.22</v>
          </cell>
          <cell r="CB264">
            <v>56239361.210000001</v>
          </cell>
        </row>
        <row r="265">
          <cell r="B265" t="str">
            <v>PL37500</v>
          </cell>
          <cell r="E265">
            <v>-372397.78</v>
          </cell>
          <cell r="F265">
            <v>-12505622.58</v>
          </cell>
          <cell r="G265">
            <v>-91656.37</v>
          </cell>
          <cell r="H265">
            <v>-3155229.24</v>
          </cell>
          <cell r="I265">
            <v>-9444.99</v>
          </cell>
          <cell r="K265">
            <v>-3321153.8</v>
          </cell>
          <cell r="L265">
            <v>-567569.84</v>
          </cell>
          <cell r="M265">
            <v>-18785.16</v>
          </cell>
          <cell r="N265">
            <v>-1342146.55</v>
          </cell>
          <cell r="O265">
            <v>-313851.51</v>
          </cell>
          <cell r="P265">
            <v>-252889.5</v>
          </cell>
          <cell r="Q265">
            <v>-2826.45</v>
          </cell>
          <cell r="R265">
            <v>-765631.33</v>
          </cell>
          <cell r="T265">
            <v>-98622.8</v>
          </cell>
          <cell r="V265">
            <v>-256443.63</v>
          </cell>
          <cell r="X265">
            <v>-16131.63</v>
          </cell>
          <cell r="Y265">
            <v>-2365.5</v>
          </cell>
          <cell r="Z265">
            <v>-32238.77</v>
          </cell>
          <cell r="AA265">
            <v>-13580.79</v>
          </cell>
          <cell r="AB265">
            <v>-343270.55</v>
          </cell>
          <cell r="AC265">
            <v>-282988.43</v>
          </cell>
          <cell r="AD265">
            <v>-450400.88</v>
          </cell>
          <cell r="AG265">
            <v>-2714.49</v>
          </cell>
          <cell r="AH265">
            <v>-17499.18</v>
          </cell>
          <cell r="AJ265">
            <v>-1581623.93</v>
          </cell>
          <cell r="AK265">
            <v>-67715</v>
          </cell>
          <cell r="AL265">
            <v>-83.85</v>
          </cell>
          <cell r="AM265">
            <v>-30148.63</v>
          </cell>
          <cell r="AN265">
            <v>-57541.65</v>
          </cell>
          <cell r="AO265">
            <v>-173447.97</v>
          </cell>
          <cell r="AP265">
            <v>-354144.32</v>
          </cell>
          <cell r="AQ265">
            <v>-92493.72</v>
          </cell>
          <cell r="AR265">
            <v>-81709.47</v>
          </cell>
          <cell r="AS265">
            <v>-86706.32</v>
          </cell>
          <cell r="AT265">
            <v>-45620.92</v>
          </cell>
          <cell r="AU265">
            <v>-111966.69</v>
          </cell>
          <cell r="AV265">
            <v>-37750.300000000003</v>
          </cell>
          <cell r="AW265">
            <v>-26101.94</v>
          </cell>
          <cell r="AX265">
            <v>-209548.59</v>
          </cell>
          <cell r="AY265">
            <v>-58214.559999999998</v>
          </cell>
          <cell r="BA265">
            <v>-20864.04</v>
          </cell>
          <cell r="BB265">
            <v>-181935.85</v>
          </cell>
          <cell r="BD265">
            <v>-2498347.0299999998</v>
          </cell>
          <cell r="BE265">
            <v>-215070.55</v>
          </cell>
          <cell r="BG265">
            <v>-2396.79</v>
          </cell>
          <cell r="BH265">
            <v>-3122.54</v>
          </cell>
          <cell r="BI265">
            <v>-508638.54</v>
          </cell>
          <cell r="BJ265">
            <v>-68360.800000000003</v>
          </cell>
          <cell r="BK265">
            <v>-62165.33</v>
          </cell>
          <cell r="BL265">
            <v>-333259.48</v>
          </cell>
          <cell r="BM265">
            <v>-4034.72</v>
          </cell>
          <cell r="BN265">
            <v>-1530390.69</v>
          </cell>
          <cell r="BO265">
            <v>-87496.84</v>
          </cell>
          <cell r="BQ265">
            <v>-524630.62</v>
          </cell>
          <cell r="BR265">
            <v>-9088776.25</v>
          </cell>
          <cell r="BS265">
            <v>-900606</v>
          </cell>
          <cell r="BT265">
            <v>-43280375.68</v>
          </cell>
          <cell r="BU265">
            <v>227507.12</v>
          </cell>
          <cell r="CA265">
            <v>227507.12</v>
          </cell>
          <cell r="CB265">
            <v>-43052868.560000002</v>
          </cell>
        </row>
        <row r="266">
          <cell r="B266" t="str">
            <v>PL37600</v>
          </cell>
          <cell r="E266">
            <v>-372397.78</v>
          </cell>
          <cell r="F266">
            <v>-12505622.58</v>
          </cell>
          <cell r="G266">
            <v>-91656.37</v>
          </cell>
          <cell r="H266">
            <v>-741682.59</v>
          </cell>
          <cell r="I266">
            <v>-9444.99</v>
          </cell>
          <cell r="K266">
            <v>-3308364.08</v>
          </cell>
          <cell r="L266">
            <v>-556167.21</v>
          </cell>
          <cell r="M266">
            <v>-18785.16</v>
          </cell>
          <cell r="N266">
            <v>-1315670.77</v>
          </cell>
          <cell r="O266">
            <v>-313851.51</v>
          </cell>
          <cell r="P266">
            <v>-252883.25</v>
          </cell>
          <cell r="Q266">
            <v>-2826.45</v>
          </cell>
          <cell r="R266">
            <v>-747494.47</v>
          </cell>
          <cell r="T266">
            <v>-98605.29</v>
          </cell>
          <cell r="V266">
            <v>-254687.13</v>
          </cell>
          <cell r="Y266">
            <v>-2365.5</v>
          </cell>
          <cell r="Z266">
            <v>-32138.78</v>
          </cell>
          <cell r="AA266">
            <v>-13279.56</v>
          </cell>
          <cell r="AB266">
            <v>-338857.91</v>
          </cell>
          <cell r="AC266">
            <v>-282730.15000000002</v>
          </cell>
          <cell r="AD266">
            <v>-450059.89</v>
          </cell>
          <cell r="AG266">
            <v>-2714.49</v>
          </cell>
          <cell r="AH266">
            <v>-17499.18</v>
          </cell>
          <cell r="AJ266">
            <v>-1439249.93</v>
          </cell>
          <cell r="AK266">
            <v>-67715</v>
          </cell>
          <cell r="AL266">
            <v>-83.85</v>
          </cell>
          <cell r="AM266">
            <v>-30148.63</v>
          </cell>
          <cell r="AN266">
            <v>-57541.65</v>
          </cell>
          <cell r="AO266">
            <v>-172170.07</v>
          </cell>
          <cell r="AP266">
            <v>-305948.79999999999</v>
          </cell>
          <cell r="AQ266">
            <v>-92493.72</v>
          </cell>
          <cell r="AR266">
            <v>-81370.2</v>
          </cell>
          <cell r="AS266">
            <v>-83438.97</v>
          </cell>
          <cell r="AT266">
            <v>-45620.92</v>
          </cell>
          <cell r="AU266">
            <v>-111966.68</v>
          </cell>
          <cell r="AV266">
            <v>-37750.300000000003</v>
          </cell>
          <cell r="AW266">
            <v>-26101.94</v>
          </cell>
          <cell r="AX266">
            <v>-209548.59</v>
          </cell>
          <cell r="AY266">
            <v>-58214.559999999998</v>
          </cell>
          <cell r="BA266">
            <v>-20864.04</v>
          </cell>
          <cell r="BB266">
            <v>-181935.85</v>
          </cell>
          <cell r="BD266">
            <v>-2429184.98</v>
          </cell>
          <cell r="BE266">
            <v>-214132.13</v>
          </cell>
          <cell r="BI266">
            <v>-453772.7</v>
          </cell>
          <cell r="BJ266">
            <v>-68360.800000000003</v>
          </cell>
          <cell r="BK266">
            <v>-27579.35</v>
          </cell>
          <cell r="BL266">
            <v>-265092.99</v>
          </cell>
          <cell r="BN266">
            <v>-1388079.3</v>
          </cell>
          <cell r="BO266">
            <v>-87496.84</v>
          </cell>
          <cell r="BQ266">
            <v>5949283.5599999996</v>
          </cell>
          <cell r="BR266">
            <v>-3960476.08</v>
          </cell>
          <cell r="BS266">
            <v>3271726.26</v>
          </cell>
          <cell r="BT266">
            <v>-24425114.140000001</v>
          </cell>
          <cell r="BU266">
            <v>124207.12</v>
          </cell>
          <cell r="CA266">
            <v>124207.12</v>
          </cell>
          <cell r="CB266">
            <v>-24300907.02</v>
          </cell>
        </row>
        <row r="267">
          <cell r="B267" t="str">
            <v>PL37610</v>
          </cell>
          <cell r="N267">
            <v>-62.3</v>
          </cell>
          <cell r="V267">
            <v>-381.05</v>
          </cell>
          <cell r="AC267">
            <v>-655.05999999999995</v>
          </cell>
          <cell r="AJ267">
            <v>-2402</v>
          </cell>
          <cell r="AR267">
            <v>-423.62</v>
          </cell>
          <cell r="BN267">
            <v>-355.75</v>
          </cell>
          <cell r="BR267">
            <v>-3.58</v>
          </cell>
          <cell r="BT267">
            <v>-4283.3599999999997</v>
          </cell>
          <cell r="CB267">
            <v>-4283.3599999999997</v>
          </cell>
        </row>
        <row r="268">
          <cell r="B268" t="str">
            <v>PL37620</v>
          </cell>
          <cell r="E268">
            <v>-372397.78</v>
          </cell>
          <cell r="F268">
            <v>-12505622.58</v>
          </cell>
          <cell r="G268">
            <v>-91656.37</v>
          </cell>
          <cell r="H268">
            <v>-489254.57</v>
          </cell>
          <cell r="I268">
            <v>-9444.99</v>
          </cell>
          <cell r="K268">
            <v>-3308323.02</v>
          </cell>
          <cell r="L268">
            <v>-549013.86</v>
          </cell>
          <cell r="M268">
            <v>-18785.16</v>
          </cell>
          <cell r="N268">
            <v>-1314900.5900000001</v>
          </cell>
          <cell r="O268">
            <v>-312536.73</v>
          </cell>
          <cell r="P268">
            <v>-252883.25</v>
          </cell>
          <cell r="Q268">
            <v>-2826.45</v>
          </cell>
          <cell r="R268">
            <v>-747494.47</v>
          </cell>
          <cell r="T268">
            <v>-98585.31</v>
          </cell>
          <cell r="V268">
            <v>-250139.63</v>
          </cell>
          <cell r="Y268">
            <v>-2225.2199999999998</v>
          </cell>
          <cell r="Z268">
            <v>-30635.3</v>
          </cell>
          <cell r="AA268">
            <v>-10968.36</v>
          </cell>
          <cell r="AB268">
            <v>-338795.86</v>
          </cell>
          <cell r="AC268">
            <v>-282066.74</v>
          </cell>
          <cell r="AD268">
            <v>-449831.88</v>
          </cell>
          <cell r="AG268">
            <v>-2624.49</v>
          </cell>
          <cell r="AH268">
            <v>-17499.18</v>
          </cell>
          <cell r="AJ268">
            <v>-1421325.08</v>
          </cell>
          <cell r="AK268">
            <v>-67604.990000000005</v>
          </cell>
          <cell r="AL268">
            <v>-83.85</v>
          </cell>
          <cell r="AM268">
            <v>-30148.63</v>
          </cell>
          <cell r="AN268">
            <v>-57541.65</v>
          </cell>
          <cell r="AP268">
            <v>-293034.46999999997</v>
          </cell>
          <cell r="AQ268">
            <v>-92493.72</v>
          </cell>
          <cell r="AR268">
            <v>-80357.929999999993</v>
          </cell>
          <cell r="AS268">
            <v>-83047.56</v>
          </cell>
          <cell r="AT268">
            <v>-45137.73</v>
          </cell>
          <cell r="AU268">
            <v>-110918.79</v>
          </cell>
          <cell r="AV268">
            <v>-37511.99</v>
          </cell>
          <cell r="AW268">
            <v>-26086.3</v>
          </cell>
          <cell r="AX268">
            <v>-209548.59</v>
          </cell>
          <cell r="AY268">
            <v>-57049.32</v>
          </cell>
          <cell r="BA268">
            <v>-20864.04</v>
          </cell>
          <cell r="BB268">
            <v>-181306.89</v>
          </cell>
          <cell r="BD268">
            <v>-2364015.63</v>
          </cell>
          <cell r="BE268">
            <v>-213139.3</v>
          </cell>
          <cell r="BI268">
            <v>-391872.11</v>
          </cell>
          <cell r="BJ268">
            <v>-68351.149999999994</v>
          </cell>
          <cell r="BK268">
            <v>-18962.21</v>
          </cell>
          <cell r="BL268">
            <v>-265092.99</v>
          </cell>
          <cell r="BN268">
            <v>-1283808.5900000001</v>
          </cell>
          <cell r="BO268">
            <v>-87496.84</v>
          </cell>
          <cell r="BQ268">
            <v>6419981.8700000001</v>
          </cell>
          <cell r="BR268">
            <v>-3762532.34</v>
          </cell>
          <cell r="BS268">
            <v>3271726.26</v>
          </cell>
          <cell r="BT268">
            <v>-23036136.350000001</v>
          </cell>
          <cell r="BU268">
            <v>124207.12</v>
          </cell>
          <cell r="CA268">
            <v>124207.12</v>
          </cell>
          <cell r="CB268">
            <v>-22911929.23</v>
          </cell>
        </row>
        <row r="269">
          <cell r="B269" t="str">
            <v>PL37630</v>
          </cell>
          <cell r="H269">
            <v>-252428.02</v>
          </cell>
          <cell r="K269">
            <v>-41.06</v>
          </cell>
          <cell r="L269">
            <v>-7153.35</v>
          </cell>
          <cell r="N269">
            <v>-707.88</v>
          </cell>
          <cell r="O269">
            <v>-1314.78</v>
          </cell>
          <cell r="T269">
            <v>-19.98</v>
          </cell>
          <cell r="V269">
            <v>-4166.45</v>
          </cell>
          <cell r="Y269">
            <v>-140.28</v>
          </cell>
          <cell r="Z269">
            <v>-1503.48</v>
          </cell>
          <cell r="AA269">
            <v>-2311.1999999999998</v>
          </cell>
          <cell r="AB269">
            <v>-62.05</v>
          </cell>
          <cell r="AC269">
            <v>-8.35</v>
          </cell>
          <cell r="AD269">
            <v>-228.01</v>
          </cell>
          <cell r="AG269">
            <v>-90</v>
          </cell>
          <cell r="AJ269">
            <v>-15522.85</v>
          </cell>
          <cell r="AK269">
            <v>-110.01</v>
          </cell>
          <cell r="AO269">
            <v>-172170.07</v>
          </cell>
          <cell r="AP269">
            <v>-12914.33</v>
          </cell>
          <cell r="AR269">
            <v>-588.65</v>
          </cell>
          <cell r="AS269">
            <v>-391.41</v>
          </cell>
          <cell r="AT269">
            <v>-483.19</v>
          </cell>
          <cell r="AU269">
            <v>-1047.8900000000001</v>
          </cell>
          <cell r="AV269">
            <v>-238.31</v>
          </cell>
          <cell r="AW269">
            <v>-15.64</v>
          </cell>
          <cell r="AY269">
            <v>-1165.24</v>
          </cell>
          <cell r="BB269">
            <v>-628.96</v>
          </cell>
          <cell r="BD269">
            <v>-65169.35</v>
          </cell>
          <cell r="BE269">
            <v>-992.83</v>
          </cell>
          <cell r="BI269">
            <v>-61900.59</v>
          </cell>
          <cell r="BJ269">
            <v>-9.65</v>
          </cell>
          <cell r="BK269">
            <v>-8617.14</v>
          </cell>
          <cell r="BN269">
            <v>-103914.96</v>
          </cell>
          <cell r="BQ269">
            <v>-470698.31</v>
          </cell>
          <cell r="BR269">
            <v>-197940.16</v>
          </cell>
          <cell r="BT269">
            <v>-1384694.43</v>
          </cell>
          <cell r="CB269">
            <v>-1384694.43</v>
          </cell>
        </row>
        <row r="270">
          <cell r="B270" t="str">
            <v>PL37640</v>
          </cell>
        </row>
        <row r="271">
          <cell r="B271" t="str">
            <v>PL37700</v>
          </cell>
          <cell r="H271">
            <v>-2413546.65</v>
          </cell>
          <cell r="K271">
            <v>-12789.72</v>
          </cell>
          <cell r="L271">
            <v>-11402.63</v>
          </cell>
          <cell r="N271">
            <v>-26475.78</v>
          </cell>
          <cell r="P271">
            <v>-6.25</v>
          </cell>
          <cell r="R271">
            <v>-18136.86</v>
          </cell>
          <cell r="T271">
            <v>-17.510000000000002</v>
          </cell>
          <cell r="V271">
            <v>-1756.5</v>
          </cell>
          <cell r="X271">
            <v>-16131.63</v>
          </cell>
          <cell r="Z271">
            <v>-99.99</v>
          </cell>
          <cell r="AA271">
            <v>-301.23</v>
          </cell>
          <cell r="AB271">
            <v>-4412.6400000000003</v>
          </cell>
          <cell r="AC271">
            <v>-258.27999999999997</v>
          </cell>
          <cell r="AD271">
            <v>-340.99</v>
          </cell>
          <cell r="AJ271">
            <v>-142374</v>
          </cell>
          <cell r="AO271">
            <v>-1277.9000000000001</v>
          </cell>
          <cell r="AP271">
            <v>-48195.519999999997</v>
          </cell>
          <cell r="AR271">
            <v>-339.27</v>
          </cell>
          <cell r="AS271">
            <v>-3267.35</v>
          </cell>
          <cell r="AU271">
            <v>-0.01</v>
          </cell>
          <cell r="BD271">
            <v>-69162.05</v>
          </cell>
          <cell r="BE271">
            <v>-938.42</v>
          </cell>
          <cell r="BG271">
            <v>-2396.79</v>
          </cell>
          <cell r="BH271">
            <v>-3122.54</v>
          </cell>
          <cell r="BI271">
            <v>-54865.84</v>
          </cell>
          <cell r="BK271">
            <v>-34585.980000000003</v>
          </cell>
          <cell r="BL271">
            <v>-68166.490000000005</v>
          </cell>
          <cell r="BM271">
            <v>-4034.72</v>
          </cell>
          <cell r="BN271">
            <v>-142311.39000000001</v>
          </cell>
          <cell r="BQ271">
            <v>-6473914.1799999997</v>
          </cell>
          <cell r="BR271">
            <v>-5128300.17</v>
          </cell>
          <cell r="BS271">
            <v>-4172332.26</v>
          </cell>
          <cell r="BT271">
            <v>-18855261.539999999</v>
          </cell>
          <cell r="BU271">
            <v>103300</v>
          </cell>
          <cell r="CA271">
            <v>103300</v>
          </cell>
          <cell r="CB271">
            <v>-18751961.539999999</v>
          </cell>
        </row>
        <row r="272">
          <cell r="B272" t="str">
            <v>PL37710</v>
          </cell>
        </row>
        <row r="273">
          <cell r="B273" t="str">
            <v>PL37720</v>
          </cell>
          <cell r="H273">
            <v>-355277.33</v>
          </cell>
          <cell r="K273">
            <v>-12553.31</v>
          </cell>
          <cell r="L273">
            <v>-11398.75</v>
          </cell>
          <cell r="N273">
            <v>-25910.04</v>
          </cell>
          <cell r="R273">
            <v>-14836.08</v>
          </cell>
          <cell r="V273">
            <v>-1756.5</v>
          </cell>
          <cell r="X273">
            <v>-16131.63</v>
          </cell>
          <cell r="Z273">
            <v>-99.99</v>
          </cell>
          <cell r="AA273">
            <v>-301.23</v>
          </cell>
          <cell r="AD273">
            <v>-300.98</v>
          </cell>
          <cell r="AJ273">
            <v>-142374</v>
          </cell>
          <cell r="AO273">
            <v>-1277.9000000000001</v>
          </cell>
          <cell r="AP273">
            <v>-47187.21</v>
          </cell>
          <cell r="AR273">
            <v>-339.27</v>
          </cell>
          <cell r="AS273">
            <v>-3267.35</v>
          </cell>
          <cell r="AU273">
            <v>-0.01</v>
          </cell>
          <cell r="BD273">
            <v>-67979.850000000006</v>
          </cell>
          <cell r="BE273">
            <v>-938.42</v>
          </cell>
          <cell r="BG273">
            <v>-2396.79</v>
          </cell>
          <cell r="BH273">
            <v>-3122.54</v>
          </cell>
          <cell r="BI273">
            <v>-54865.84</v>
          </cell>
          <cell r="BK273">
            <v>-34585.980000000003</v>
          </cell>
          <cell r="BL273">
            <v>-68166.490000000005</v>
          </cell>
          <cell r="BM273">
            <v>-4034.72</v>
          </cell>
          <cell r="BN273">
            <v>-135977.60000000001</v>
          </cell>
          <cell r="BQ273">
            <v>-717549.97</v>
          </cell>
          <cell r="BR273">
            <v>-14535.34</v>
          </cell>
          <cell r="BS273">
            <v>-268179.14</v>
          </cell>
          <cell r="BT273">
            <v>-2005344.26</v>
          </cell>
          <cell r="BU273">
            <v>103300</v>
          </cell>
          <cell r="CA273">
            <v>103300</v>
          </cell>
          <cell r="CB273">
            <v>-1902044.26</v>
          </cell>
        </row>
        <row r="274">
          <cell r="B274" t="str">
            <v>PL37730</v>
          </cell>
          <cell r="H274">
            <v>-8541.49</v>
          </cell>
          <cell r="AP274">
            <v>-1008.31</v>
          </cell>
          <cell r="BD274">
            <v>-1182.2</v>
          </cell>
          <cell r="BN274">
            <v>-6333.79</v>
          </cell>
          <cell r="BR274">
            <v>-1.52</v>
          </cell>
          <cell r="BT274">
            <v>-17067.310000000001</v>
          </cell>
          <cell r="CB274">
            <v>-17067.310000000001</v>
          </cell>
        </row>
        <row r="275">
          <cell r="B275" t="str">
            <v>PL37740</v>
          </cell>
          <cell r="H275">
            <v>-2049727.83</v>
          </cell>
          <cell r="K275">
            <v>-236.41</v>
          </cell>
          <cell r="L275">
            <v>-3.88</v>
          </cell>
          <cell r="N275">
            <v>-565.74</v>
          </cell>
          <cell r="P275">
            <v>-6.25</v>
          </cell>
          <cell r="R275">
            <v>-3300.78</v>
          </cell>
          <cell r="T275">
            <v>-17.510000000000002</v>
          </cell>
          <cell r="AB275">
            <v>-4412.6400000000003</v>
          </cell>
          <cell r="AC275">
            <v>-258.27999999999997</v>
          </cell>
          <cell r="AD275">
            <v>-40.01</v>
          </cell>
          <cell r="BQ275">
            <v>-5756364.21</v>
          </cell>
          <cell r="BR275">
            <v>-5113763.3099999996</v>
          </cell>
          <cell r="BS275">
            <v>-3904153.12</v>
          </cell>
          <cell r="BT275">
            <v>-16832849.969999999</v>
          </cell>
          <cell r="CB275">
            <v>-16832849.969999999</v>
          </cell>
        </row>
        <row r="276">
          <cell r="B276" t="str">
            <v>PL38000</v>
          </cell>
        </row>
        <row r="277">
          <cell r="B277" t="str">
            <v>PL39000</v>
          </cell>
          <cell r="D277">
            <v>1557554.78</v>
          </cell>
          <cell r="E277">
            <v>32502.58</v>
          </cell>
          <cell r="F277">
            <v>418372.8</v>
          </cell>
          <cell r="G277">
            <v>13904.67</v>
          </cell>
          <cell r="H277">
            <v>157885.14000000001</v>
          </cell>
          <cell r="I277">
            <v>0.63</v>
          </cell>
          <cell r="J277">
            <v>2.37</v>
          </cell>
          <cell r="K277">
            <v>1841.22</v>
          </cell>
          <cell r="L277">
            <v>962.63</v>
          </cell>
          <cell r="M277">
            <v>67.37</v>
          </cell>
          <cell r="N277">
            <v>2596.29</v>
          </cell>
          <cell r="O277">
            <v>2223.7800000000002</v>
          </cell>
          <cell r="P277">
            <v>198.06</v>
          </cell>
          <cell r="Q277">
            <v>16.78</v>
          </cell>
          <cell r="R277">
            <v>1781.39</v>
          </cell>
          <cell r="T277">
            <v>261.58</v>
          </cell>
          <cell r="U277">
            <v>2983.86</v>
          </cell>
          <cell r="Z277">
            <v>1539</v>
          </cell>
          <cell r="AB277">
            <v>2606.7600000000002</v>
          </cell>
          <cell r="AD277">
            <v>1172.47</v>
          </cell>
          <cell r="AF277">
            <v>52.36</v>
          </cell>
          <cell r="AJ277">
            <v>1774.43</v>
          </cell>
          <cell r="AK277">
            <v>143.83000000000001</v>
          </cell>
          <cell r="AL277">
            <v>60.64</v>
          </cell>
          <cell r="AO277">
            <v>1470</v>
          </cell>
          <cell r="AP277">
            <v>886393.38</v>
          </cell>
          <cell r="AR277">
            <v>19711.830000000002</v>
          </cell>
          <cell r="AS277">
            <v>6.27</v>
          </cell>
          <cell r="AT277">
            <v>5913.93</v>
          </cell>
          <cell r="AU277">
            <v>3966.78</v>
          </cell>
          <cell r="AV277">
            <v>5948.77</v>
          </cell>
          <cell r="AW277">
            <v>6.82</v>
          </cell>
          <cell r="AY277">
            <v>21539.71</v>
          </cell>
          <cell r="AZ277">
            <v>253.79</v>
          </cell>
          <cell r="BB277">
            <v>20.68</v>
          </cell>
          <cell r="BD277">
            <v>403.98</v>
          </cell>
          <cell r="BE277">
            <v>437.72</v>
          </cell>
          <cell r="BG277">
            <v>56.68</v>
          </cell>
          <cell r="BI277">
            <v>1.49</v>
          </cell>
          <cell r="BJ277">
            <v>8.15</v>
          </cell>
          <cell r="BM277">
            <v>325352.49</v>
          </cell>
          <cell r="BN277">
            <v>2036.4</v>
          </cell>
          <cell r="BT277">
            <v>3474034.29</v>
          </cell>
          <cell r="BW277">
            <v>-3291358.72</v>
          </cell>
          <cell r="BX277">
            <v>-116340.81</v>
          </cell>
          <cell r="BY277">
            <v>-42040.07</v>
          </cell>
          <cell r="CA277">
            <v>-3449739.6</v>
          </cell>
          <cell r="CB277">
            <v>24294.69</v>
          </cell>
        </row>
        <row r="278">
          <cell r="B278" t="str">
            <v>PL39100</v>
          </cell>
        </row>
        <row r="279">
          <cell r="B279" t="str">
            <v>PL39200</v>
          </cell>
          <cell r="H279">
            <v>7387.38</v>
          </cell>
          <cell r="K279">
            <v>1841.22</v>
          </cell>
          <cell r="L279">
            <v>962.63</v>
          </cell>
          <cell r="M279">
            <v>67.37</v>
          </cell>
          <cell r="N279">
            <v>2596.29</v>
          </cell>
          <cell r="P279">
            <v>198.06</v>
          </cell>
          <cell r="R279">
            <v>1781.39</v>
          </cell>
          <cell r="T279">
            <v>261.58</v>
          </cell>
          <cell r="Z279">
            <v>1539</v>
          </cell>
          <cell r="AB279">
            <v>790.83</v>
          </cell>
          <cell r="AD279">
            <v>589.53</v>
          </cell>
          <cell r="AJ279">
            <v>1774.43</v>
          </cell>
          <cell r="AO279">
            <v>1470</v>
          </cell>
          <cell r="AP279">
            <v>702825.55</v>
          </cell>
          <cell r="AR279">
            <v>19711.830000000002</v>
          </cell>
          <cell r="AS279">
            <v>6.27</v>
          </cell>
          <cell r="AU279">
            <v>3966.78</v>
          </cell>
          <cell r="AV279">
            <v>5948.77</v>
          </cell>
          <cell r="AW279">
            <v>6.82</v>
          </cell>
          <cell r="AY279">
            <v>21539.71</v>
          </cell>
          <cell r="AZ279">
            <v>253.79</v>
          </cell>
          <cell r="BB279">
            <v>20.68</v>
          </cell>
          <cell r="BD279">
            <v>403.98</v>
          </cell>
          <cell r="BE279">
            <v>437.72</v>
          </cell>
          <cell r="BG279">
            <v>56.68</v>
          </cell>
          <cell r="BI279">
            <v>1.49</v>
          </cell>
          <cell r="BJ279">
            <v>8.15</v>
          </cell>
          <cell r="BN279">
            <v>2036.4</v>
          </cell>
          <cell r="BT279">
            <v>778484.33</v>
          </cell>
          <cell r="BW279">
            <v>-754189.64</v>
          </cell>
          <cell r="CA279">
            <v>-754189.64</v>
          </cell>
          <cell r="CB279">
            <v>24294.69</v>
          </cell>
        </row>
        <row r="280">
          <cell r="B280" t="str">
            <v>PL39300</v>
          </cell>
        </row>
        <row r="281">
          <cell r="B281" t="str">
            <v>PL39400</v>
          </cell>
          <cell r="D281">
            <v>1557554.78</v>
          </cell>
          <cell r="E281">
            <v>32502.58</v>
          </cell>
          <cell r="F281">
            <v>418372.8</v>
          </cell>
          <cell r="G281">
            <v>13904.67</v>
          </cell>
          <cell r="H281">
            <v>150497.76</v>
          </cell>
          <cell r="I281">
            <v>0.63</v>
          </cell>
          <cell r="J281">
            <v>2.37</v>
          </cell>
          <cell r="O281">
            <v>2223.7800000000002</v>
          </cell>
          <cell r="Q281">
            <v>16.78</v>
          </cell>
          <cell r="U281">
            <v>2983.86</v>
          </cell>
          <cell r="AB281">
            <v>1815.93</v>
          </cell>
          <cell r="AD281">
            <v>582.94000000000005</v>
          </cell>
          <cell r="AF281">
            <v>52.36</v>
          </cell>
          <cell r="AK281">
            <v>143.83000000000001</v>
          </cell>
          <cell r="AL281">
            <v>60.64</v>
          </cell>
          <cell r="AP281">
            <v>183567.83</v>
          </cell>
          <cell r="AT281">
            <v>5913.93</v>
          </cell>
          <cell r="BM281">
            <v>325352.49</v>
          </cell>
          <cell r="BT281">
            <v>2695549.96</v>
          </cell>
          <cell r="BW281">
            <v>-2537169.08</v>
          </cell>
          <cell r="BX281">
            <v>-116340.81</v>
          </cell>
          <cell r="BY281">
            <v>-42040.07</v>
          </cell>
          <cell r="CA281">
            <v>-2695549.96</v>
          </cell>
        </row>
        <row r="282">
          <cell r="B282" t="str">
            <v>PL40000</v>
          </cell>
          <cell r="D282">
            <v>-3582994.64</v>
          </cell>
          <cell r="E282">
            <v>-204975.14</v>
          </cell>
          <cell r="F282">
            <v>-491623.61</v>
          </cell>
          <cell r="G282">
            <v>-16058.18</v>
          </cell>
          <cell r="H282">
            <v>-14144951.029999999</v>
          </cell>
          <cell r="I282">
            <v>-0.11</v>
          </cell>
          <cell r="K282">
            <v>-39.53</v>
          </cell>
          <cell r="L282">
            <v>-30018.080000000002</v>
          </cell>
          <cell r="N282">
            <v>-1485.73</v>
          </cell>
          <cell r="O282">
            <v>-52449.599999999999</v>
          </cell>
          <cell r="R282">
            <v>-4253.29</v>
          </cell>
          <cell r="T282">
            <v>-53115.94</v>
          </cell>
          <cell r="V282">
            <v>-64979.86</v>
          </cell>
          <cell r="Y282">
            <v>-499</v>
          </cell>
          <cell r="AA282">
            <v>-536.25</v>
          </cell>
          <cell r="AB282">
            <v>-2955.77</v>
          </cell>
          <cell r="AC282">
            <v>-24822.49</v>
          </cell>
          <cell r="AD282">
            <v>-3680.61</v>
          </cell>
          <cell r="AG282">
            <v>-64.680000000000007</v>
          </cell>
          <cell r="AJ282">
            <v>-180899.43</v>
          </cell>
          <cell r="AK282">
            <v>-487.65</v>
          </cell>
          <cell r="AN282">
            <v>-42179.74</v>
          </cell>
          <cell r="AO282">
            <v>-29518</v>
          </cell>
          <cell r="AP282">
            <v>-1933500.46</v>
          </cell>
          <cell r="AQ282">
            <v>-44300.43</v>
          </cell>
          <cell r="AR282">
            <v>-12661</v>
          </cell>
          <cell r="AS282">
            <v>-11635.31</v>
          </cell>
          <cell r="AT282">
            <v>-108903.49</v>
          </cell>
          <cell r="AW282">
            <v>-5913.93</v>
          </cell>
          <cell r="AX282">
            <v>-94394.59</v>
          </cell>
          <cell r="BA282">
            <v>-405823.12</v>
          </cell>
          <cell r="BB282">
            <v>-25106.21</v>
          </cell>
          <cell r="BD282">
            <v>-37070.839999999997</v>
          </cell>
          <cell r="BE282">
            <v>-25269.38</v>
          </cell>
          <cell r="BG282">
            <v>-342.75</v>
          </cell>
          <cell r="BK282">
            <v>-82.87</v>
          </cell>
          <cell r="BL282">
            <v>-55595.26</v>
          </cell>
          <cell r="BM282">
            <v>-283817.75</v>
          </cell>
          <cell r="BN282">
            <v>-325925.52</v>
          </cell>
          <cell r="BO282">
            <v>-14417.22</v>
          </cell>
          <cell r="BQ282">
            <v>-985328.99</v>
          </cell>
          <cell r="BR282">
            <v>-137528.69</v>
          </cell>
          <cell r="BT282">
            <v>-23440206.170000002</v>
          </cell>
          <cell r="BW282">
            <v>3291358.72</v>
          </cell>
          <cell r="BX282">
            <v>116340.81</v>
          </cell>
          <cell r="BY282">
            <v>5280823.42</v>
          </cell>
          <cell r="CA282">
            <v>8688522.9499999993</v>
          </cell>
          <cell r="CB282">
            <v>-14751683.220000001</v>
          </cell>
        </row>
        <row r="283">
          <cell r="B283" t="str">
            <v>PL40100</v>
          </cell>
          <cell r="F283">
            <v>901584.8</v>
          </cell>
          <cell r="H283">
            <v>-14137070.91</v>
          </cell>
          <cell r="I283">
            <v>-0.11</v>
          </cell>
          <cell r="K283">
            <v>-39.53</v>
          </cell>
          <cell r="L283">
            <v>-30018.080000000002</v>
          </cell>
          <cell r="N283">
            <v>-1485.73</v>
          </cell>
          <cell r="O283">
            <v>-52449.599999999999</v>
          </cell>
          <cell r="R283">
            <v>-749.21</v>
          </cell>
          <cell r="V283">
            <v>-37540.14</v>
          </cell>
          <cell r="Y283">
            <v>-499</v>
          </cell>
          <cell r="AA283">
            <v>-536.25</v>
          </cell>
          <cell r="AB283">
            <v>-2955.77</v>
          </cell>
          <cell r="AC283">
            <v>-421.54</v>
          </cell>
          <cell r="AD283">
            <v>-3680.61</v>
          </cell>
          <cell r="AG283">
            <v>-64.680000000000007</v>
          </cell>
          <cell r="AJ283">
            <v>-180899.43</v>
          </cell>
          <cell r="AK283">
            <v>-487.65</v>
          </cell>
          <cell r="AN283">
            <v>-40802.82</v>
          </cell>
          <cell r="AO283">
            <v>-16.16</v>
          </cell>
          <cell r="AP283">
            <v>-51373.36</v>
          </cell>
          <cell r="AQ283">
            <v>-44300.43</v>
          </cell>
          <cell r="AR283">
            <v>-12661</v>
          </cell>
          <cell r="AS283">
            <v>-11635.31</v>
          </cell>
          <cell r="AT283">
            <v>-108903.49</v>
          </cell>
          <cell r="AX283">
            <v>-94394.59</v>
          </cell>
          <cell r="BA283">
            <v>-405823.12</v>
          </cell>
          <cell r="BB283">
            <v>-25106.21</v>
          </cell>
          <cell r="BE283">
            <v>-25269.38</v>
          </cell>
          <cell r="BG283">
            <v>-342.75</v>
          </cell>
          <cell r="BK283">
            <v>-82.87</v>
          </cell>
          <cell r="BN283">
            <v>-573.03</v>
          </cell>
          <cell r="BO283">
            <v>-14417.22</v>
          </cell>
          <cell r="BQ283">
            <v>-985328.99</v>
          </cell>
          <cell r="BR283">
            <v>-137528.69</v>
          </cell>
          <cell r="BT283">
            <v>-15505872.859999999</v>
          </cell>
          <cell r="BW283">
            <v>754189.64</v>
          </cell>
          <cell r="CA283">
            <v>754189.64</v>
          </cell>
          <cell r="CB283">
            <v>-14751683.220000001</v>
          </cell>
        </row>
        <row r="284">
          <cell r="B284" t="str">
            <v>PL40200</v>
          </cell>
        </row>
        <row r="285">
          <cell r="B285" t="str">
            <v>PL40300</v>
          </cell>
          <cell r="D285">
            <v>-3582994.64</v>
          </cell>
          <cell r="E285">
            <v>-204975.14</v>
          </cell>
          <cell r="F285">
            <v>-1393208.41</v>
          </cell>
          <cell r="G285">
            <v>-16058.18</v>
          </cell>
          <cell r="H285">
            <v>-7880.12</v>
          </cell>
          <cell r="R285">
            <v>-3504.08</v>
          </cell>
          <cell r="T285">
            <v>-53115.94</v>
          </cell>
          <cell r="V285">
            <v>-27439.72</v>
          </cell>
          <cell r="AC285">
            <v>-24400.95</v>
          </cell>
          <cell r="AN285">
            <v>-1376.92</v>
          </cell>
          <cell r="AO285">
            <v>-29501.84</v>
          </cell>
          <cell r="AP285">
            <v>-1882127.1</v>
          </cell>
          <cell r="AW285">
            <v>-5913.93</v>
          </cell>
          <cell r="BD285">
            <v>-37070.839999999997</v>
          </cell>
          <cell r="BL285">
            <v>-55595.26</v>
          </cell>
          <cell r="BM285">
            <v>-283817.75</v>
          </cell>
          <cell r="BN285">
            <v>-325352.49</v>
          </cell>
          <cell r="BT285">
            <v>-7934333.3099999996</v>
          </cell>
          <cell r="BW285">
            <v>2537169.08</v>
          </cell>
          <cell r="BX285">
            <v>116340.81</v>
          </cell>
          <cell r="BY285">
            <v>5280823.42</v>
          </cell>
          <cell r="CA285">
            <v>7934333.3099999996</v>
          </cell>
        </row>
        <row r="286">
          <cell r="B286" t="str">
            <v>PL40400</v>
          </cell>
        </row>
        <row r="287">
          <cell r="B287" t="str">
            <v>PL40500</v>
          </cell>
        </row>
        <row r="288">
          <cell r="B288" t="str">
            <v>PL40600</v>
          </cell>
        </row>
        <row r="289">
          <cell r="B289" t="str">
            <v>PL41000</v>
          </cell>
          <cell r="H289">
            <v>4076901.59</v>
          </cell>
          <cell r="AX289">
            <v>-431.29</v>
          </cell>
          <cell r="AZ289">
            <v>431.29</v>
          </cell>
          <cell r="BT289">
            <v>4076901.59</v>
          </cell>
          <cell r="BY289">
            <v>-5251321.57</v>
          </cell>
          <cell r="CA289">
            <v>-5251321.57</v>
          </cell>
          <cell r="CB289">
            <v>-1174419.98</v>
          </cell>
        </row>
        <row r="290">
          <cell r="B290" t="str">
            <v>PL41100</v>
          </cell>
          <cell r="H290">
            <v>-1174419.98</v>
          </cell>
          <cell r="BT290">
            <v>-1174419.98</v>
          </cell>
          <cell r="CB290">
            <v>-1174419.98</v>
          </cell>
        </row>
        <row r="291">
          <cell r="B291" t="str">
            <v>PL41200</v>
          </cell>
          <cell r="AX291">
            <v>-431.29</v>
          </cell>
          <cell r="BT291">
            <v>-431.29</v>
          </cell>
          <cell r="BW291">
            <v>431.29</v>
          </cell>
          <cell r="CA291">
            <v>431.29</v>
          </cell>
        </row>
        <row r="292">
          <cell r="B292" t="str">
            <v>PL36000</v>
          </cell>
        </row>
        <row r="293">
          <cell r="B293" t="str">
            <v>PL41300</v>
          </cell>
          <cell r="H293">
            <v>5251321.57</v>
          </cell>
          <cell r="BT293">
            <v>5251321.57</v>
          </cell>
          <cell r="BY293">
            <v>-5251321.57</v>
          </cell>
          <cell r="CA293">
            <v>-5251321.57</v>
          </cell>
        </row>
        <row r="294">
          <cell r="B294" t="str">
            <v>PL41350</v>
          </cell>
        </row>
        <row r="295">
          <cell r="B295" t="str">
            <v>PL41400</v>
          </cell>
        </row>
        <row r="296">
          <cell r="B296" t="str">
            <v>PL41500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_Out-of-Region"/>
      <sheetName val="Out of Region"/>
      <sheetName val="Region Berlin"/>
      <sheetName val="Daten_Region-Berlin"/>
      <sheetName val="Region Sachsen"/>
      <sheetName val="Daten_Region-Sachsen"/>
      <sheetName val="Holdings"/>
      <sheetName val="Daten_Holdings"/>
      <sheetName val="Region TC mm"/>
      <sheetName val="Daten_Region-TC-mm"/>
      <sheetName val="Region EWT Rest"/>
      <sheetName val="Daten_Region-EWT-Rest"/>
      <sheetName val="Gesamt TC AG"/>
      <sheetName val="Überleitung EK"/>
      <sheetName val="Datenimport"/>
      <sheetName val="Konsol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B3">
            <v>20024999.999999993</v>
          </cell>
        </row>
        <row r="8">
          <cell r="B8">
            <v>5255542.5504991887</v>
          </cell>
        </row>
      </sheetData>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D44"/>
  <sheetViews>
    <sheetView showGridLines="0" zoomScale="85" zoomScaleNormal="85" zoomScaleSheetLayoutView="100" workbookViewId="0">
      <pane xSplit="2" ySplit="5" topLeftCell="C28" activePane="bottomRight" state="frozen"/>
      <selection pane="topRight" activeCell="C1" sqref="C1"/>
      <selection pane="bottomLeft" activeCell="A6" sqref="A6"/>
      <selection pane="bottomRight" activeCell="C5" sqref="C5"/>
    </sheetView>
  </sheetViews>
  <sheetFormatPr baseColWidth="10" defaultColWidth="9.140625" defaultRowHeight="12.75" x14ac:dyDescent="0.2"/>
  <cols>
    <col min="1" max="2" width="2.7109375" customWidth="1"/>
    <col min="3" max="4" width="87.5703125" customWidth="1"/>
    <col min="5" max="5" width="2.7109375" customWidth="1"/>
  </cols>
  <sheetData>
    <row r="3" spans="3:4" x14ac:dyDescent="0.2">
      <c r="C3" s="20"/>
      <c r="D3" s="20"/>
    </row>
    <row r="4" spans="3:4" ht="20.25" x14ac:dyDescent="0.3">
      <c r="C4" s="21" t="s">
        <v>220</v>
      </c>
      <c r="D4" s="21"/>
    </row>
    <row r="5" spans="3:4" x14ac:dyDescent="0.2">
      <c r="C5" s="20"/>
      <c r="D5" s="20"/>
    </row>
    <row r="14" spans="3:4" ht="20.25" x14ac:dyDescent="0.3">
      <c r="C14" s="215" t="s">
        <v>113</v>
      </c>
      <c r="D14" s="215"/>
    </row>
    <row r="16" spans="3:4" ht="335.25" customHeight="1" x14ac:dyDescent="0.2">
      <c r="C16" s="216" t="s">
        <v>216</v>
      </c>
      <c r="D16" s="216"/>
    </row>
    <row r="18" spans="3:4" ht="20.25" x14ac:dyDescent="0.3">
      <c r="C18" s="215" t="s">
        <v>57</v>
      </c>
      <c r="D18" s="215"/>
    </row>
    <row r="20" spans="3:4" x14ac:dyDescent="0.2">
      <c r="C20" s="1" t="s">
        <v>98</v>
      </c>
      <c r="D20" s="1"/>
    </row>
    <row r="21" spans="3:4" ht="63.75" x14ac:dyDescent="0.2">
      <c r="C21" s="35" t="s">
        <v>87</v>
      </c>
      <c r="D21" s="36" t="s">
        <v>88</v>
      </c>
    </row>
    <row r="22" spans="3:4" x14ac:dyDescent="0.2">
      <c r="C22" s="35"/>
      <c r="D22" s="36"/>
    </row>
    <row r="23" spans="3:4" ht="25.5" x14ac:dyDescent="0.2">
      <c r="C23" s="35" t="s">
        <v>89</v>
      </c>
      <c r="D23" s="36" t="s">
        <v>90</v>
      </c>
    </row>
    <row r="24" spans="3:4" x14ac:dyDescent="0.2">
      <c r="C24" s="35"/>
      <c r="D24" s="36"/>
    </row>
    <row r="25" spans="3:4" ht="25.5" x14ac:dyDescent="0.2">
      <c r="C25" s="35" t="s">
        <v>91</v>
      </c>
      <c r="D25" s="36" t="s">
        <v>92</v>
      </c>
    </row>
    <row r="26" spans="3:4" x14ac:dyDescent="0.2">
      <c r="C26" s="35"/>
      <c r="D26" s="36"/>
    </row>
    <row r="27" spans="3:4" x14ac:dyDescent="0.2">
      <c r="C27" s="43" t="s">
        <v>63</v>
      </c>
      <c r="D27" s="44" t="s">
        <v>107</v>
      </c>
    </row>
    <row r="28" spans="3:4" x14ac:dyDescent="0.2">
      <c r="C28" s="43"/>
      <c r="D28" s="44"/>
    </row>
    <row r="29" spans="3:4" ht="25.5" x14ac:dyDescent="0.2">
      <c r="C29" s="43" t="s">
        <v>64</v>
      </c>
      <c r="D29" s="44" t="s">
        <v>108</v>
      </c>
    </row>
    <row r="30" spans="3:4" x14ac:dyDescent="0.2">
      <c r="C30" s="43"/>
      <c r="D30" s="44"/>
    </row>
    <row r="31" spans="3:4" ht="38.25" x14ac:dyDescent="0.2">
      <c r="C31" s="35" t="s">
        <v>65</v>
      </c>
      <c r="D31" s="42" t="s">
        <v>93</v>
      </c>
    </row>
    <row r="32" spans="3:4" x14ac:dyDescent="0.2">
      <c r="C32" s="35"/>
      <c r="D32" s="42"/>
    </row>
    <row r="33" spans="3:4" ht="38.25" x14ac:dyDescent="0.2">
      <c r="C33" s="43" t="s">
        <v>58</v>
      </c>
      <c r="D33" s="45" t="s">
        <v>106</v>
      </c>
    </row>
    <row r="34" spans="3:4" x14ac:dyDescent="0.2">
      <c r="D34" s="19"/>
    </row>
    <row r="35" spans="3:4" x14ac:dyDescent="0.2">
      <c r="D35" s="19"/>
    </row>
    <row r="36" spans="3:4" x14ac:dyDescent="0.2">
      <c r="C36" s="1" t="s">
        <v>99</v>
      </c>
      <c r="D36" s="1"/>
    </row>
    <row r="37" spans="3:4" x14ac:dyDescent="0.2">
      <c r="C37" s="43" t="s">
        <v>100</v>
      </c>
      <c r="D37" s="45" t="s">
        <v>101</v>
      </c>
    </row>
    <row r="38" spans="3:4" x14ac:dyDescent="0.2">
      <c r="C38" s="43"/>
      <c r="D38" s="45"/>
    </row>
    <row r="39" spans="3:4" ht="25.5" x14ac:dyDescent="0.2">
      <c r="C39" s="43" t="s">
        <v>102</v>
      </c>
      <c r="D39" s="45" t="s">
        <v>103</v>
      </c>
    </row>
    <row r="40" spans="3:4" x14ac:dyDescent="0.2">
      <c r="C40" s="43"/>
      <c r="D40" s="45"/>
    </row>
    <row r="41" spans="3:4" ht="25.5" x14ac:dyDescent="0.2">
      <c r="C41" s="43" t="s">
        <v>104</v>
      </c>
      <c r="D41" s="45" t="s">
        <v>105</v>
      </c>
    </row>
    <row r="42" spans="3:4" x14ac:dyDescent="0.2">
      <c r="C42" s="43"/>
      <c r="D42" s="45"/>
    </row>
    <row r="43" spans="3:4" ht="25.5" x14ac:dyDescent="0.2">
      <c r="C43" s="43" t="s">
        <v>114</v>
      </c>
      <c r="D43" s="77" t="s">
        <v>217</v>
      </c>
    </row>
    <row r="44" spans="3:4" x14ac:dyDescent="0.2">
      <c r="C44" t="s">
        <v>218</v>
      </c>
      <c r="D44" s="19"/>
    </row>
  </sheetData>
  <mergeCells count="3">
    <mergeCell ref="C14:D14"/>
    <mergeCell ref="C16:D16"/>
    <mergeCell ref="C18:D18"/>
  </mergeCells>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55"/>
  <sheetViews>
    <sheetView showGridLines="0" zoomScale="90" zoomScaleNormal="90" zoomScaleSheetLayoutView="100" workbookViewId="0">
      <pane xSplit="2" ySplit="7" topLeftCell="P8" activePane="bottomRight" state="frozen"/>
      <selection pane="topRight" activeCell="C1" sqref="C1"/>
      <selection pane="bottomLeft" activeCell="A8" sqref="A8"/>
      <selection pane="bottomRight" activeCell="AB11" sqref="AB11"/>
    </sheetView>
  </sheetViews>
  <sheetFormatPr baseColWidth="10" defaultColWidth="9.140625" defaultRowHeight="12.75" outlineLevelCol="1" x14ac:dyDescent="0.2"/>
  <cols>
    <col min="1" max="1" width="2.7109375" customWidth="1"/>
    <col min="2" max="2" width="69.42578125" bestFit="1" customWidth="1"/>
    <col min="3" max="4" width="10.7109375" customWidth="1"/>
    <col min="5" max="8" width="10.7109375" hidden="1" customWidth="1" outlineLevel="1"/>
    <col min="9" max="9" width="10.7109375" customWidth="1" collapsed="1"/>
    <col min="10" max="11" width="9.140625" customWidth="1"/>
    <col min="12" max="13" width="12" customWidth="1"/>
    <col min="14" max="14" width="9.85546875" customWidth="1"/>
    <col min="15" max="15" width="2.7109375" customWidth="1"/>
    <col min="22" max="22" width="9.140625" customWidth="1"/>
  </cols>
  <sheetData>
    <row r="3" spans="2:27" s="10" customFormat="1" x14ac:dyDescent="0.2">
      <c r="B3" s="11" t="s">
        <v>33</v>
      </c>
      <c r="C3" s="11"/>
      <c r="D3" s="11"/>
      <c r="E3" s="11"/>
      <c r="F3" s="11"/>
      <c r="G3" s="11"/>
      <c r="H3" s="11"/>
      <c r="I3" s="11"/>
      <c r="J3" s="11"/>
      <c r="K3" s="11"/>
      <c r="L3" s="11"/>
      <c r="M3" s="11"/>
      <c r="N3" s="11"/>
      <c r="P3" s="11"/>
      <c r="Q3" s="11"/>
      <c r="R3" s="11"/>
      <c r="S3" s="11"/>
      <c r="T3" s="11"/>
      <c r="U3" s="41"/>
      <c r="Y3" s="11"/>
    </row>
    <row r="4" spans="2:27" x14ac:dyDescent="0.2">
      <c r="U4" s="183"/>
      <c r="V4" s="183"/>
      <c r="W4" s="183"/>
      <c r="X4" s="183"/>
    </row>
    <row r="5" spans="2:27" ht="15.75" customHeight="1" x14ac:dyDescent="0.2">
      <c r="B5" s="1"/>
      <c r="C5" s="1"/>
      <c r="D5" s="1"/>
      <c r="E5" s="217">
        <v>2014</v>
      </c>
      <c r="F5" s="218"/>
      <c r="G5" s="218"/>
      <c r="H5" s="219"/>
      <c r="I5" s="1"/>
      <c r="J5" s="217">
        <v>2015</v>
      </c>
      <c r="K5" s="218"/>
      <c r="L5" s="218"/>
      <c r="M5" s="218"/>
      <c r="N5" s="219"/>
      <c r="P5" s="218">
        <v>2015</v>
      </c>
      <c r="Q5" s="218"/>
      <c r="R5" s="218"/>
      <c r="S5" s="218"/>
      <c r="T5" s="219"/>
      <c r="U5" s="217">
        <v>2016</v>
      </c>
      <c r="V5" s="218"/>
      <c r="W5" s="218"/>
      <c r="X5" s="218"/>
      <c r="Y5" s="218"/>
      <c r="Z5" s="220">
        <v>2017</v>
      </c>
      <c r="AA5" s="221"/>
    </row>
    <row r="6" spans="2:27" ht="25.5" customHeight="1" x14ac:dyDescent="0.2">
      <c r="B6" s="1" t="s">
        <v>115</v>
      </c>
      <c r="C6" s="2" t="s">
        <v>29</v>
      </c>
      <c r="D6" s="2" t="s">
        <v>30</v>
      </c>
      <c r="E6" s="184" t="s">
        <v>5</v>
      </c>
      <c r="F6" s="185" t="s">
        <v>59</v>
      </c>
      <c r="G6" s="186" t="s">
        <v>124</v>
      </c>
      <c r="H6" s="187" t="s">
        <v>151</v>
      </c>
      <c r="I6" s="2" t="s">
        <v>150</v>
      </c>
      <c r="J6" s="188" t="s">
        <v>152</v>
      </c>
      <c r="K6" s="23" t="s">
        <v>157</v>
      </c>
      <c r="L6" s="189" t="s">
        <v>206</v>
      </c>
      <c r="M6" s="190" t="s">
        <v>207</v>
      </c>
      <c r="N6" s="190" t="s">
        <v>208</v>
      </c>
      <c r="P6" s="191" t="s">
        <v>209</v>
      </c>
      <c r="Q6" s="191" t="s">
        <v>210</v>
      </c>
      <c r="R6" s="191" t="s">
        <v>211</v>
      </c>
      <c r="S6" s="192" t="s">
        <v>212</v>
      </c>
      <c r="T6" s="193" t="s">
        <v>213</v>
      </c>
      <c r="U6" s="188" t="s">
        <v>193</v>
      </c>
      <c r="V6" s="189" t="s">
        <v>197</v>
      </c>
      <c r="W6" s="189" t="s">
        <v>199</v>
      </c>
      <c r="X6" s="190" t="s">
        <v>203</v>
      </c>
      <c r="Y6" s="194" t="s">
        <v>219</v>
      </c>
      <c r="Z6" s="188" t="s">
        <v>205</v>
      </c>
      <c r="AA6" s="190" t="s">
        <v>125</v>
      </c>
    </row>
    <row r="7" spans="2:27" ht="5.0999999999999996" customHeight="1" x14ac:dyDescent="0.2">
      <c r="B7" s="7"/>
      <c r="E7" s="16"/>
      <c r="F7" s="16"/>
      <c r="G7" s="16"/>
      <c r="J7" s="16"/>
      <c r="K7" s="16"/>
      <c r="L7" s="16"/>
      <c r="M7" s="16"/>
      <c r="N7" s="16"/>
      <c r="P7" s="16"/>
      <c r="Q7" s="16"/>
      <c r="R7" s="16"/>
      <c r="S7" s="16"/>
      <c r="T7" s="16"/>
      <c r="U7" s="16"/>
      <c r="Y7" s="16"/>
      <c r="Z7" s="16"/>
      <c r="AA7" s="16"/>
    </row>
    <row r="8" spans="2:27" x14ac:dyDescent="0.2">
      <c r="B8" s="7" t="s">
        <v>0</v>
      </c>
      <c r="E8" s="16"/>
      <c r="F8" s="16"/>
      <c r="G8" s="16"/>
      <c r="J8" s="16"/>
      <c r="K8" s="16"/>
      <c r="L8" s="16"/>
      <c r="M8" s="16"/>
      <c r="N8" s="16"/>
      <c r="P8" s="16"/>
      <c r="Q8" s="16"/>
      <c r="R8" s="16"/>
      <c r="S8" s="16"/>
      <c r="T8" s="16"/>
      <c r="U8" s="16"/>
      <c r="Y8" s="16"/>
      <c r="Z8" s="16"/>
      <c r="AA8" s="16"/>
    </row>
    <row r="9" spans="2:27" x14ac:dyDescent="0.2">
      <c r="B9" t="s">
        <v>75</v>
      </c>
      <c r="C9" s="56">
        <v>151.9</v>
      </c>
      <c r="D9" s="52">
        <v>144.96100000000001</v>
      </c>
      <c r="E9" s="55">
        <v>35.578218059999998</v>
      </c>
      <c r="F9" s="55">
        <v>35.46953293</v>
      </c>
      <c r="G9" s="55">
        <v>35.874292910000001</v>
      </c>
      <c r="H9" s="52">
        <v>35.62051888000002</v>
      </c>
      <c r="I9" s="52">
        <v>142.54256278000003</v>
      </c>
      <c r="J9" s="55">
        <v>34.238909587563164</v>
      </c>
      <c r="K9" s="55">
        <v>33.70250559943684</v>
      </c>
      <c r="L9" s="55">
        <v>46.275940832999993</v>
      </c>
      <c r="M9" s="55">
        <v>58.16896899999999</v>
      </c>
      <c r="N9" s="55">
        <v>172.38632501999999</v>
      </c>
      <c r="O9" s="52"/>
      <c r="P9" s="55">
        <v>66.256882648454635</v>
      </c>
      <c r="Q9" s="55">
        <v>69.484295791672835</v>
      </c>
      <c r="R9" s="55">
        <v>68.659732027778958</v>
      </c>
      <c r="S9" s="55">
        <v>69.03545828243692</v>
      </c>
      <c r="T9" s="55">
        <v>273.43636875034332</v>
      </c>
      <c r="U9" s="55">
        <v>66.294804319999997</v>
      </c>
      <c r="V9" s="195">
        <v>64.995260360000017</v>
      </c>
      <c r="W9" s="55">
        <v>64.400000000000006</v>
      </c>
      <c r="X9" s="55">
        <v>63.321278380000031</v>
      </c>
      <c r="Y9" s="55">
        <v>258.99469762000001</v>
      </c>
      <c r="Z9" s="70">
        <f>+[1]Quartalswerte!$K$10/1000</f>
        <v>60.683161140000003</v>
      </c>
      <c r="AA9" s="196">
        <f t="shared" ref="AA9:AA15" si="0">+(Z9/U9)-1</f>
        <v>-8.4646802076871919E-2</v>
      </c>
    </row>
    <row r="10" spans="2:27" x14ac:dyDescent="0.2">
      <c r="B10" t="s">
        <v>73</v>
      </c>
      <c r="C10" s="52">
        <v>32.299999999999997</v>
      </c>
      <c r="D10" s="52">
        <v>41.552999999999997</v>
      </c>
      <c r="E10" s="55">
        <v>11.94344746</v>
      </c>
      <c r="F10" s="55">
        <v>12.56373088</v>
      </c>
      <c r="G10" s="55">
        <v>12.864719069999998</v>
      </c>
      <c r="H10" s="52">
        <v>13.014689900000008</v>
      </c>
      <c r="I10" s="52">
        <v>50.386587310000003</v>
      </c>
      <c r="J10" s="55">
        <v>13.827043660000001</v>
      </c>
      <c r="K10" s="55">
        <v>15.110960689999997</v>
      </c>
      <c r="L10" s="55">
        <v>21.356182679999996</v>
      </c>
      <c r="M10" s="55">
        <v>27.37975878</v>
      </c>
      <c r="N10" s="55">
        <v>77.673945809999992</v>
      </c>
      <c r="O10" s="52"/>
      <c r="P10" s="55">
        <v>27.276811385416654</v>
      </c>
      <c r="Q10" s="55">
        <v>28.46497111348388</v>
      </c>
      <c r="R10" s="55">
        <v>29.439725233710313</v>
      </c>
      <c r="S10" s="55">
        <v>30.956367682941185</v>
      </c>
      <c r="T10" s="55">
        <v>116.13787541555203</v>
      </c>
      <c r="U10" s="55">
        <v>31.902154069999998</v>
      </c>
      <c r="V10" s="195">
        <v>32.989265720000006</v>
      </c>
      <c r="W10" s="55">
        <v>33.9</v>
      </c>
      <c r="X10" s="55">
        <v>34.982945629999989</v>
      </c>
      <c r="Y10" s="55">
        <v>133.81407827999999</v>
      </c>
      <c r="Z10" s="55">
        <f>+[1]Quartalswerte!$K$18/1000</f>
        <v>35.217944699999997</v>
      </c>
      <c r="AA10" s="196">
        <f t="shared" si="0"/>
        <v>0.10393626156793245</v>
      </c>
    </row>
    <row r="11" spans="2:27" s="91" customFormat="1" x14ac:dyDescent="0.2">
      <c r="B11" s="91" t="s">
        <v>62</v>
      </c>
      <c r="C11" s="90">
        <v>21.2</v>
      </c>
      <c r="D11" s="92">
        <v>19.707999999999998</v>
      </c>
      <c r="E11" s="93">
        <v>4.9159994300000003</v>
      </c>
      <c r="F11" s="93">
        <v>5.0524515900000004</v>
      </c>
      <c r="G11" s="93">
        <v>5.0594017799999982</v>
      </c>
      <c r="H11" s="92">
        <v>5.0375317199999969</v>
      </c>
      <c r="I11" s="92">
        <v>20.065384519999995</v>
      </c>
      <c r="J11" s="93">
        <v>5.5492235400000007</v>
      </c>
      <c r="K11" s="93">
        <v>5.4947987832000003</v>
      </c>
      <c r="L11" s="93">
        <v>6.2959115167999995</v>
      </c>
      <c r="M11" s="93">
        <v>11.76572165</v>
      </c>
      <c r="N11" s="93">
        <v>29.10565549</v>
      </c>
      <c r="O11" s="52"/>
      <c r="P11" s="55">
        <v>17.036466270000002</v>
      </c>
      <c r="Q11" s="55">
        <v>17.067224573200004</v>
      </c>
      <c r="R11" s="55">
        <v>16.613674269799994</v>
      </c>
      <c r="S11" s="55">
        <v>20.434988963422228</v>
      </c>
      <c r="T11" s="55">
        <v>71.152354076422213</v>
      </c>
      <c r="U11" s="55">
        <v>17.871336730000003</v>
      </c>
      <c r="V11" s="197">
        <v>21.891693949999997</v>
      </c>
      <c r="W11" s="197">
        <v>19.899999999999999</v>
      </c>
      <c r="X11" s="197">
        <v>24.280140749999997</v>
      </c>
      <c r="Y11" s="55">
        <v>83.942012720000008</v>
      </c>
      <c r="Z11" s="93">
        <f>+SUM([1]Quartalswerte!$K$23,[1]Quartalswerte!$K$24,[1]Quartalswerte!$K$25,[1]Quartalswerte!$K$26)/1000</f>
        <v>25.11157163</v>
      </c>
      <c r="AA11" s="196">
        <f t="shared" si="0"/>
        <v>0.40513113313152793</v>
      </c>
    </row>
    <row r="12" spans="2:27" s="94" customFormat="1" x14ac:dyDescent="0.2">
      <c r="B12" s="1" t="s">
        <v>7</v>
      </c>
      <c r="C12" s="53">
        <v>205.3</v>
      </c>
      <c r="D12" s="53">
        <f t="shared" ref="D12:L12" si="1">SUM(D9:D11)</f>
        <v>206.22200000000001</v>
      </c>
      <c r="E12" s="53">
        <f t="shared" si="1"/>
        <v>52.437664949999998</v>
      </c>
      <c r="F12" s="53">
        <f t="shared" si="1"/>
        <v>53.085715399999998</v>
      </c>
      <c r="G12" s="53">
        <f t="shared" si="1"/>
        <v>53.798413760000003</v>
      </c>
      <c r="H12" s="53">
        <f t="shared" si="1"/>
        <v>53.672740500000025</v>
      </c>
      <c r="I12" s="53">
        <f t="shared" si="1"/>
        <v>212.99453461000002</v>
      </c>
      <c r="J12" s="53">
        <f t="shared" si="1"/>
        <v>53.615176787563165</v>
      </c>
      <c r="K12" s="53">
        <f t="shared" si="1"/>
        <v>54.308265072636843</v>
      </c>
      <c r="L12" s="53">
        <f t="shared" si="1"/>
        <v>73.928035029799986</v>
      </c>
      <c r="M12" s="53">
        <v>97.314449429999996</v>
      </c>
      <c r="N12" s="53">
        <v>279.16592631999998</v>
      </c>
      <c r="O12" s="52"/>
      <c r="P12" s="53">
        <v>110.6</v>
      </c>
      <c r="Q12" s="53">
        <v>115</v>
      </c>
      <c r="R12" s="53">
        <v>114.7</v>
      </c>
      <c r="S12" s="53">
        <v>120.42681492880033</v>
      </c>
      <c r="T12" s="53">
        <v>460.72659824231761</v>
      </c>
      <c r="U12" s="53">
        <v>116.06829511999999</v>
      </c>
      <c r="V12" s="198">
        <v>119.87622003000001</v>
      </c>
      <c r="W12" s="198">
        <v>118.2</v>
      </c>
      <c r="X12" s="198">
        <v>122.58436476000001</v>
      </c>
      <c r="Y12" s="53">
        <v>476.75078861999998</v>
      </c>
      <c r="Z12" s="53">
        <f>SUM(Z9:Z11)</f>
        <v>121.01267747</v>
      </c>
      <c r="AA12" s="199">
        <f t="shared" si="0"/>
        <v>4.2598905626106909E-2</v>
      </c>
    </row>
    <row r="13" spans="2:27" x14ac:dyDescent="0.2">
      <c r="B13" t="s">
        <v>85</v>
      </c>
      <c r="C13" s="52">
        <v>7</v>
      </c>
      <c r="D13" s="52">
        <v>6.8769999999999998</v>
      </c>
      <c r="E13" s="55">
        <v>0.43509883000000005</v>
      </c>
      <c r="F13" s="55">
        <v>2.4342272500000002</v>
      </c>
      <c r="G13" s="55">
        <v>1.8049206799999997</v>
      </c>
      <c r="H13" s="55">
        <v>1.9742558900000002</v>
      </c>
      <c r="I13" s="55">
        <v>6.6485026500000002</v>
      </c>
      <c r="J13" s="55">
        <v>1.8856292699999997</v>
      </c>
      <c r="K13" s="55">
        <v>1.7484188900000006</v>
      </c>
      <c r="L13" s="55">
        <v>2.5866563599999992</v>
      </c>
      <c r="M13" s="55">
        <v>6.9354438399999996</v>
      </c>
      <c r="N13" s="55">
        <v>13.15614836</v>
      </c>
      <c r="O13" s="52"/>
      <c r="P13" s="55">
        <v>4.5733881499999995</v>
      </c>
      <c r="Q13" s="55">
        <v>4.7868517500000003</v>
      </c>
      <c r="R13" s="55">
        <v>5.0060700199999975</v>
      </c>
      <c r="S13" s="55">
        <v>8.5905772700000043</v>
      </c>
      <c r="T13" s="55">
        <v>22.95688719</v>
      </c>
      <c r="U13" s="55">
        <v>3.4464513600000002</v>
      </c>
      <c r="V13" s="195">
        <v>4.4934355000000004</v>
      </c>
      <c r="W13" s="195">
        <v>4.5999999999999996</v>
      </c>
      <c r="X13" s="195">
        <v>5.82715446</v>
      </c>
      <c r="Y13" s="55">
        <v>18.350178019999998</v>
      </c>
      <c r="Z13" s="55">
        <f>+[1]Quartalswerte!$K$32/1000</f>
        <v>2.0331771399999998</v>
      </c>
      <c r="AA13" s="196">
        <f t="shared" si="0"/>
        <v>-0.41006649227743641</v>
      </c>
    </row>
    <row r="14" spans="2:27" x14ac:dyDescent="0.2">
      <c r="B14" s="22" t="s">
        <v>61</v>
      </c>
      <c r="C14" s="55">
        <v>10.7</v>
      </c>
      <c r="D14" s="55">
        <v>10.366</v>
      </c>
      <c r="E14" s="55">
        <v>2.1768858600000005</v>
      </c>
      <c r="F14" s="55">
        <v>2.6364671099999994</v>
      </c>
      <c r="G14" s="55">
        <v>1.4149758199999987</v>
      </c>
      <c r="H14" s="55">
        <v>3.9356731899999975</v>
      </c>
      <c r="I14" s="55">
        <v>10.164001979999997</v>
      </c>
      <c r="J14" s="55">
        <v>3.4494693900000017</v>
      </c>
      <c r="K14" s="55">
        <v>6.1656617699999989</v>
      </c>
      <c r="L14" s="55">
        <v>5.3595540999999987</v>
      </c>
      <c r="M14" s="55">
        <v>3.3295211099999995</v>
      </c>
      <c r="N14" s="55">
        <v>18.304206369999999</v>
      </c>
      <c r="O14" s="52"/>
      <c r="P14" s="55">
        <v>4.7916451885635531</v>
      </c>
      <c r="Q14" s="55">
        <v>7.9854698736055667</v>
      </c>
      <c r="R14" s="55">
        <v>7.9416762278965329</v>
      </c>
      <c r="S14" s="55">
        <v>4.0061070800840319</v>
      </c>
      <c r="T14" s="55">
        <v>24.724898370149685</v>
      </c>
      <c r="U14" s="55">
        <v>3.3276120900000001</v>
      </c>
      <c r="V14" s="195">
        <v>2.45819565</v>
      </c>
      <c r="W14" s="195">
        <v>5.0999999999999996</v>
      </c>
      <c r="X14" s="195">
        <v>5.8166493599999978</v>
      </c>
      <c r="Y14" s="55">
        <v>16.725760739999998</v>
      </c>
      <c r="Z14" s="55">
        <f>+[1]Quartalswerte!$K$33/1000</f>
        <v>4.8778638699999997</v>
      </c>
      <c r="AA14" s="196">
        <f t="shared" si="0"/>
        <v>0.46587514952802067</v>
      </c>
    </row>
    <row r="15" spans="2:27" x14ac:dyDescent="0.2">
      <c r="B15" s="1" t="s">
        <v>86</v>
      </c>
      <c r="C15" s="53">
        <v>223</v>
      </c>
      <c r="D15" s="53">
        <f t="shared" ref="D15:L15" si="2">SUM(D12:D14)</f>
        <v>223.46500000000003</v>
      </c>
      <c r="E15" s="53">
        <f t="shared" si="2"/>
        <v>55.049649639999998</v>
      </c>
      <c r="F15" s="53">
        <f t="shared" si="2"/>
        <v>58.156409759999995</v>
      </c>
      <c r="G15" s="53">
        <f t="shared" si="2"/>
        <v>57.018310260000007</v>
      </c>
      <c r="H15" s="53">
        <f t="shared" si="2"/>
        <v>59.582669580000022</v>
      </c>
      <c r="I15" s="53">
        <f t="shared" si="2"/>
        <v>229.80703924000002</v>
      </c>
      <c r="J15" s="53">
        <f t="shared" si="2"/>
        <v>58.950275447563172</v>
      </c>
      <c r="K15" s="53">
        <f t="shared" si="2"/>
        <v>62.222345732636846</v>
      </c>
      <c r="L15" s="53">
        <f t="shared" si="2"/>
        <v>81.874245489799989</v>
      </c>
      <c r="M15" s="53">
        <v>107.57941438</v>
      </c>
      <c r="N15" s="53">
        <v>310.62628104999993</v>
      </c>
      <c r="O15" s="52"/>
      <c r="P15" s="53">
        <v>119.9</v>
      </c>
      <c r="Q15" s="53">
        <v>127.8</v>
      </c>
      <c r="R15" s="53">
        <v>127.7</v>
      </c>
      <c r="S15" s="53">
        <v>133.02349927888437</v>
      </c>
      <c r="T15" s="53">
        <v>508.40838380246726</v>
      </c>
      <c r="U15" s="53">
        <v>122.84235856999999</v>
      </c>
      <c r="V15" s="198">
        <v>126.82785118000001</v>
      </c>
      <c r="W15" s="198">
        <v>127.9</v>
      </c>
      <c r="X15" s="198">
        <v>134.22816857999999</v>
      </c>
      <c r="Y15" s="53">
        <v>511.82672737999997</v>
      </c>
      <c r="Z15" s="53">
        <f>SUM(Z12:Z14)</f>
        <v>127.92371848000001</v>
      </c>
      <c r="AA15" s="199">
        <f t="shared" si="0"/>
        <v>4.1364883979368328E-2</v>
      </c>
    </row>
    <row r="16" spans="2:27" ht="5.0999999999999996" customHeight="1" x14ac:dyDescent="0.2">
      <c r="D16" s="52"/>
      <c r="H16" s="52"/>
      <c r="I16" s="52"/>
      <c r="O16" s="52"/>
      <c r="V16" s="200"/>
    </row>
    <row r="17" spans="2:27" ht="12.75" customHeight="1" x14ac:dyDescent="0.2">
      <c r="B17" t="s">
        <v>123</v>
      </c>
      <c r="C17" s="52">
        <v>-34.700000000000003</v>
      </c>
      <c r="D17" s="52">
        <v>-31.01</v>
      </c>
      <c r="E17" s="55">
        <v>-7.5134217299999992</v>
      </c>
      <c r="F17" s="55">
        <v>-8.7337530799999978</v>
      </c>
      <c r="G17" s="55">
        <v>-8.1941073700000029</v>
      </c>
      <c r="H17" s="52">
        <v>-8.023264410000003</v>
      </c>
      <c r="I17" s="52">
        <v>-32.464546590000005</v>
      </c>
      <c r="J17" s="55">
        <v>-7.8175534899999981</v>
      </c>
      <c r="K17" s="55">
        <v>-7.9204385700000008</v>
      </c>
      <c r="L17" s="55">
        <v>-9.6551459599999987</v>
      </c>
      <c r="M17" s="55">
        <v>-11.451424300000003</v>
      </c>
      <c r="N17" s="55">
        <v>-36.844562320000001</v>
      </c>
      <c r="O17" s="52"/>
      <c r="P17" s="55">
        <v>-12.649880998006722</v>
      </c>
      <c r="Q17" s="55">
        <v>-12.686162919351265</v>
      </c>
      <c r="R17" s="55">
        <v>-12.627604077150696</v>
      </c>
      <c r="S17" s="55">
        <v>-12.81906209243698</v>
      </c>
      <c r="T17" s="55">
        <v>-50.782710086945663</v>
      </c>
      <c r="U17" s="55">
        <v>-12.386873750000001</v>
      </c>
      <c r="V17" s="195">
        <v>-13.251795829999997</v>
      </c>
      <c r="W17" s="195">
        <v>-12.2</v>
      </c>
      <c r="X17" s="195">
        <v>-14.392774079999995</v>
      </c>
      <c r="Y17" s="55">
        <v>-52.218607789999993</v>
      </c>
      <c r="Z17" s="55">
        <f>+[1]Quartalswerte!$K$47/1000</f>
        <v>-12.978205760000003</v>
      </c>
      <c r="AA17" s="196">
        <f>+(Z17/U17)-1</f>
        <v>4.7738599902982237E-2</v>
      </c>
    </row>
    <row r="18" spans="2:27" ht="12.75" customHeight="1" x14ac:dyDescent="0.2">
      <c r="B18" t="s">
        <v>64</v>
      </c>
      <c r="C18" s="52">
        <v>-46.1</v>
      </c>
      <c r="D18" s="52">
        <v>-51.04</v>
      </c>
      <c r="E18" s="55">
        <v>-11.063067480000001</v>
      </c>
      <c r="F18" s="55">
        <v>-9.0550381499999961</v>
      </c>
      <c r="G18" s="55">
        <v>-8.7696806600000077</v>
      </c>
      <c r="H18" s="52">
        <v>-9.7579869201039884</v>
      </c>
      <c r="I18" s="52">
        <v>-38.645773210103989</v>
      </c>
      <c r="J18" s="55">
        <v>-10.012020264369111</v>
      </c>
      <c r="K18" s="55">
        <v>-9.4466200856308848</v>
      </c>
      <c r="L18" s="55">
        <v>-13.232030030000002</v>
      </c>
      <c r="M18" s="55">
        <v>-18.995636269999999</v>
      </c>
      <c r="N18" s="55">
        <v>-51.686306649999999</v>
      </c>
      <c r="O18" s="52"/>
      <c r="P18" s="55">
        <v>-21.993170679669973</v>
      </c>
      <c r="Q18" s="55">
        <v>-22.242957258998977</v>
      </c>
      <c r="R18" s="55">
        <v>-21.681168740338386</v>
      </c>
      <c r="S18" s="55">
        <v>-24.013236602941156</v>
      </c>
      <c r="T18" s="55">
        <v>-89.930533281948485</v>
      </c>
      <c r="U18" s="55">
        <v>-21.608598580000006</v>
      </c>
      <c r="V18" s="195">
        <v>-23.619742330000001</v>
      </c>
      <c r="W18" s="195">
        <v>-22.9</v>
      </c>
      <c r="X18" s="195">
        <v>-20.407615449999977</v>
      </c>
      <c r="Y18" s="55">
        <v>-88.569339039999988</v>
      </c>
      <c r="Z18" s="55">
        <f>+([1]Quartalswerte!$K$77-[1]Quartalswerte!$K$47)/1000</f>
        <v>-22.807984529999995</v>
      </c>
      <c r="AA18" s="196">
        <f>+(Z18/U18)-1</f>
        <v>5.5505031738156685E-2</v>
      </c>
    </row>
    <row r="19" spans="2:27" ht="5.0999999999999996" customHeight="1" x14ac:dyDescent="0.2">
      <c r="D19" s="52"/>
      <c r="H19" s="52"/>
      <c r="I19" s="52"/>
      <c r="O19" s="52"/>
      <c r="V19" s="200"/>
      <c r="AA19" s="12"/>
    </row>
    <row r="20" spans="2:27" x14ac:dyDescent="0.2">
      <c r="B20" s="1" t="s">
        <v>109</v>
      </c>
      <c r="C20" s="53">
        <v>142.19999999999999</v>
      </c>
      <c r="D20" s="53">
        <f>SUM(D15:D18)</f>
        <v>141.41500000000005</v>
      </c>
      <c r="E20" s="53">
        <f t="shared" ref="E20:H20" si="3">SUM(E15:E18)</f>
        <v>36.47316043</v>
      </c>
      <c r="F20" s="53">
        <f t="shared" si="3"/>
        <v>40.367618530000001</v>
      </c>
      <c r="G20" s="53">
        <f t="shared" si="3"/>
        <v>40.054522229999996</v>
      </c>
      <c r="H20" s="53">
        <f t="shared" si="3"/>
        <v>41.801418249896031</v>
      </c>
      <c r="I20" s="53">
        <f>SUM(I15:I18)</f>
        <v>158.69671943989604</v>
      </c>
      <c r="J20" s="53">
        <f t="shared" ref="J20:L20" si="4">SUM(J15:J18)</f>
        <v>41.120701693194064</v>
      </c>
      <c r="K20" s="53">
        <f t="shared" si="4"/>
        <v>44.855287077005961</v>
      </c>
      <c r="L20" s="53">
        <f t="shared" si="4"/>
        <v>58.987069499799986</v>
      </c>
      <c r="M20" s="53">
        <v>77.132353810000012</v>
      </c>
      <c r="N20" s="53">
        <v>222.0954120799999</v>
      </c>
      <c r="O20" s="52"/>
      <c r="P20" s="53">
        <v>85.3</v>
      </c>
      <c r="Q20" s="53">
        <v>92.9</v>
      </c>
      <c r="R20" s="53">
        <v>93.4</v>
      </c>
      <c r="S20" s="53">
        <v>96.19120058350623</v>
      </c>
      <c r="T20" s="53">
        <v>367.6951404335731</v>
      </c>
      <c r="U20" s="53">
        <v>88.846886239999975</v>
      </c>
      <c r="V20" s="198">
        <v>89.95631302000001</v>
      </c>
      <c r="W20" s="198">
        <v>92.8</v>
      </c>
      <c r="X20" s="198">
        <v>99.427779050000012</v>
      </c>
      <c r="Y20" s="53">
        <v>371.03878055000001</v>
      </c>
      <c r="Z20" s="53">
        <f t="shared" ref="Z20" si="5">SUM(Z15:Z18)</f>
        <v>92.137528189999998</v>
      </c>
      <c r="AA20" s="199">
        <f>+(Z20/U20)-1</f>
        <v>3.7037223129138042E-2</v>
      </c>
    </row>
    <row r="21" spans="2:27" s="12" customFormat="1" x14ac:dyDescent="0.2">
      <c r="B21" s="17" t="s">
        <v>19</v>
      </c>
      <c r="C21" s="29">
        <v>0.69299999999999995</v>
      </c>
      <c r="D21" s="95">
        <f t="shared" ref="D21:L21" si="6">D20/D$12</f>
        <v>0.68574157946290915</v>
      </c>
      <c r="E21" s="29">
        <f t="shared" si="6"/>
        <v>0.6955527189240337</v>
      </c>
      <c r="F21" s="98">
        <f t="shared" si="6"/>
        <v>0.76042336861866988</v>
      </c>
      <c r="G21" s="98">
        <f t="shared" si="6"/>
        <v>0.74452979986895429</v>
      </c>
      <c r="H21" s="98">
        <f t="shared" si="6"/>
        <v>0.77882027003812138</v>
      </c>
      <c r="I21" s="98">
        <f t="shared" si="6"/>
        <v>0.74507413878236328</v>
      </c>
      <c r="J21" s="29">
        <f t="shared" si="6"/>
        <v>0.76696010639160328</v>
      </c>
      <c r="K21" s="98">
        <f t="shared" si="6"/>
        <v>0.82593850157084558</v>
      </c>
      <c r="L21" s="98">
        <f t="shared" si="6"/>
        <v>0.79789851679437473</v>
      </c>
      <c r="M21" s="98">
        <v>0.79260946613568084</v>
      </c>
      <c r="N21" s="98">
        <v>0.79556776504815363</v>
      </c>
      <c r="O21" s="52"/>
      <c r="P21" s="29">
        <f>P20/P$12</f>
        <v>0.77124773960216997</v>
      </c>
      <c r="Q21" s="29">
        <v>0.80700000000000005</v>
      </c>
      <c r="R21" s="29">
        <v>0.81399999999999995</v>
      </c>
      <c r="S21" s="29">
        <f>S20/S$12</f>
        <v>0.79875234299252318</v>
      </c>
      <c r="T21" s="29">
        <v>0.79807665074327894</v>
      </c>
      <c r="U21" s="29">
        <v>0.76547076140080716</v>
      </c>
      <c r="V21" s="29">
        <v>0.75040998954995164</v>
      </c>
      <c r="W21" s="29">
        <v>0.78500000000000003</v>
      </c>
      <c r="X21" s="29">
        <v>0.81109674341147198</v>
      </c>
      <c r="Y21" s="29">
        <v>0.77826568808413865</v>
      </c>
      <c r="Z21" s="98">
        <f>Z20/Z$12</f>
        <v>0.76138740267805094</v>
      </c>
      <c r="AA21" s="201">
        <f>+(Z21-U21)*100</f>
        <v>-0.40833587227562251</v>
      </c>
    </row>
    <row r="22" spans="2:27" ht="5.0999999999999996" customHeight="1" x14ac:dyDescent="0.2">
      <c r="D22" s="52"/>
      <c r="F22" s="22"/>
      <c r="G22" s="22"/>
      <c r="H22" s="52"/>
      <c r="I22" s="52"/>
      <c r="K22" s="22"/>
      <c r="L22" s="22"/>
      <c r="M22" s="22"/>
      <c r="N22" s="22"/>
      <c r="O22" s="52"/>
      <c r="V22" s="202"/>
      <c r="W22" s="202"/>
      <c r="X22" s="202"/>
      <c r="Z22" s="22"/>
      <c r="AA22" s="12"/>
    </row>
    <row r="23" spans="2:27" x14ac:dyDescent="0.2">
      <c r="B23" t="s">
        <v>65</v>
      </c>
      <c r="C23" s="52">
        <v>-29.5</v>
      </c>
      <c r="D23" s="52">
        <v>-28.524999999999999</v>
      </c>
      <c r="E23" s="55">
        <v>-7.7915173600000012</v>
      </c>
      <c r="F23" s="55">
        <v>-7.6094769699999985</v>
      </c>
      <c r="G23" s="55">
        <v>-7.7502283100000007</v>
      </c>
      <c r="H23" s="52">
        <v>-7.4348411599999977</v>
      </c>
      <c r="I23" s="52">
        <v>-30.586063799999998</v>
      </c>
      <c r="J23" s="55">
        <v>-9.2976965500000013</v>
      </c>
      <c r="K23" s="55">
        <v>-9.5209115639999986</v>
      </c>
      <c r="L23" s="55">
        <v>-12.075215755999999</v>
      </c>
      <c r="M23" s="55">
        <v>-13.61566506000001</v>
      </c>
      <c r="N23" s="55">
        <v>-44.50948893000001</v>
      </c>
      <c r="O23" s="52"/>
      <c r="P23" s="55">
        <v>-19.728696016205685</v>
      </c>
      <c r="Q23" s="55">
        <v>-20.644526380205686</v>
      </c>
      <c r="R23" s="55">
        <v>-19.055224175947348</v>
      </c>
      <c r="S23" s="55">
        <v>-17.465468934545466</v>
      </c>
      <c r="T23" s="55">
        <v>-76.893915506904193</v>
      </c>
      <c r="U23" s="55">
        <v>-19.480093480000001</v>
      </c>
      <c r="V23" s="195">
        <v>-17.966081019999994</v>
      </c>
      <c r="W23" s="195">
        <v>-18.5</v>
      </c>
      <c r="X23" s="195">
        <v>-17.140772310000013</v>
      </c>
      <c r="Y23" s="55">
        <v>-73.056938030000026</v>
      </c>
      <c r="Z23" s="55">
        <f>+[1]Quartalswerte!$K$82/1000</f>
        <v>-18.53444696</v>
      </c>
      <c r="AA23" s="196">
        <f>+(Z23/U23)-1</f>
        <v>-4.8544249593611366E-2</v>
      </c>
    </row>
    <row r="24" spans="2:27" x14ac:dyDescent="0.2">
      <c r="B24" t="s">
        <v>66</v>
      </c>
      <c r="C24" s="52">
        <v>-7</v>
      </c>
      <c r="D24" s="52">
        <v>-6.8360000000000003</v>
      </c>
      <c r="E24" s="55">
        <v>-1.8884619100000002</v>
      </c>
      <c r="F24" s="55">
        <v>-2.7101501399999997</v>
      </c>
      <c r="G24" s="55">
        <v>-1.6532811000000021</v>
      </c>
      <c r="H24" s="52">
        <v>-2.4924232999999978</v>
      </c>
      <c r="I24" s="52">
        <v>-8.7443164499999995</v>
      </c>
      <c r="J24" s="55">
        <v>-1.9900997199999999</v>
      </c>
      <c r="K24" s="55">
        <v>-1.7685049400000001</v>
      </c>
      <c r="L24" s="55">
        <v>-3.2102513100000007</v>
      </c>
      <c r="M24" s="55">
        <v>-2.5682920400000002</v>
      </c>
      <c r="N24" s="55">
        <v>-9.537148010000001</v>
      </c>
      <c r="O24" s="52"/>
      <c r="P24" s="55">
        <v>-3.1751969075000006</v>
      </c>
      <c r="Q24" s="55">
        <v>-2.9009873174999998</v>
      </c>
      <c r="R24" s="55">
        <v>-3.7494791691666669</v>
      </c>
      <c r="S24" s="55">
        <v>-2.8172884800000011</v>
      </c>
      <c r="T24" s="55">
        <v>-12.642951874166668</v>
      </c>
      <c r="U24" s="55">
        <v>-2.6492100700000001</v>
      </c>
      <c r="V24" s="195">
        <v>-3.5500762399999992</v>
      </c>
      <c r="W24" s="195">
        <v>-2.5</v>
      </c>
      <c r="X24" s="195">
        <v>-2.9076089999998656E-2</v>
      </c>
      <c r="Y24" s="55">
        <v>-8.726158830000001</v>
      </c>
      <c r="Z24" s="55">
        <f>+[1]Quartalswerte!$K$93/1000</f>
        <v>-2.3677559100000001</v>
      </c>
      <c r="AA24" s="196">
        <f>+(Z24/U24)-1</f>
        <v>-0.10624078595624542</v>
      </c>
    </row>
    <row r="25" spans="2:27" x14ac:dyDescent="0.2">
      <c r="B25" t="s">
        <v>58</v>
      </c>
      <c r="C25" s="52">
        <v>-18.600000000000001</v>
      </c>
      <c r="D25" s="52">
        <v>-17.977</v>
      </c>
      <c r="E25" s="55">
        <v>-4.9625857200000008</v>
      </c>
      <c r="F25" s="55">
        <v>-4.6817264100000004</v>
      </c>
      <c r="G25" s="55">
        <v>-4.9021105199999981</v>
      </c>
      <c r="H25" s="52">
        <v>-5.8832479400000004</v>
      </c>
      <c r="I25" s="52">
        <v>-20.429670590000001</v>
      </c>
      <c r="J25" s="55">
        <v>-5.4377517199999987</v>
      </c>
      <c r="K25" s="55">
        <v>-5.8758753040000009</v>
      </c>
      <c r="L25" s="55">
        <v>-6.7957538059999978</v>
      </c>
      <c r="M25" s="55">
        <v>-9.0584533600000103</v>
      </c>
      <c r="N25" s="55">
        <v>-27.167834190000008</v>
      </c>
      <c r="O25" s="52"/>
      <c r="P25" s="55">
        <v>-10.799585783459388</v>
      </c>
      <c r="Q25" s="55">
        <v>-11.648616652501399</v>
      </c>
      <c r="R25" s="55">
        <v>-10.727924558861812</v>
      </c>
      <c r="S25" s="55">
        <v>-11.184547780084054</v>
      </c>
      <c r="T25" s="55">
        <v>-44.360674774906656</v>
      </c>
      <c r="U25" s="55">
        <v>-10.25977363</v>
      </c>
      <c r="V25" s="195">
        <v>-9.4536165000000079</v>
      </c>
      <c r="W25" s="195">
        <v>-8.1999999999999993</v>
      </c>
      <c r="X25" s="195">
        <v>-12.125960779999998</v>
      </c>
      <c r="Y25" s="55">
        <v>-39.99165017</v>
      </c>
      <c r="Z25" s="55">
        <f>+([1]Quartalswerte!$K$86-[1]Quartalswerte!$K$93)/1000</f>
        <v>-10.14603868</v>
      </c>
      <c r="AA25" s="196">
        <f>+(Z25/U25)-1</f>
        <v>-1.10855223615689E-2</v>
      </c>
    </row>
    <row r="26" spans="2:27" ht="5.0999999999999996" customHeight="1" x14ac:dyDescent="0.2">
      <c r="C26" s="27"/>
      <c r="D26" s="52"/>
      <c r="F26" s="22"/>
      <c r="G26" s="22"/>
      <c r="H26" s="52"/>
      <c r="I26" s="52"/>
      <c r="K26" s="22"/>
      <c r="L26" s="22"/>
      <c r="M26" s="22"/>
      <c r="N26" s="22"/>
      <c r="O26" s="52"/>
      <c r="V26" s="202"/>
      <c r="W26" s="202"/>
      <c r="X26" s="202"/>
      <c r="Z26" s="22"/>
      <c r="AA26" s="12"/>
    </row>
    <row r="27" spans="2:27" x14ac:dyDescent="0.2">
      <c r="B27" s="1" t="s">
        <v>21</v>
      </c>
      <c r="C27" s="53">
        <v>87.1</v>
      </c>
      <c r="D27" s="53">
        <f t="shared" ref="D27:I27" si="7">D20+SUM(D23:D26)</f>
        <v>88.077000000000055</v>
      </c>
      <c r="E27" s="53">
        <f t="shared" si="7"/>
        <v>21.83059544</v>
      </c>
      <c r="F27" s="53">
        <f t="shared" si="7"/>
        <v>25.366265010000003</v>
      </c>
      <c r="G27" s="53">
        <f t="shared" si="7"/>
        <v>25.748902299999994</v>
      </c>
      <c r="H27" s="53">
        <f t="shared" si="7"/>
        <v>25.990905849896034</v>
      </c>
      <c r="I27" s="53">
        <f t="shared" si="7"/>
        <v>98.936668599896052</v>
      </c>
      <c r="J27" s="53">
        <f t="shared" ref="J27" si="8">J20+SUM(J23:J26)</f>
        <v>24.395153703194065</v>
      </c>
      <c r="K27" s="53">
        <f t="shared" ref="K27:L27" si="9">K20+SUM(K23:K26)</f>
        <v>27.689995269005962</v>
      </c>
      <c r="L27" s="53">
        <f t="shared" si="9"/>
        <v>36.90584862779999</v>
      </c>
      <c r="M27" s="53">
        <v>51.889943349999989</v>
      </c>
      <c r="N27" s="53">
        <v>140.88094094999988</v>
      </c>
      <c r="O27" s="52"/>
      <c r="P27" s="53">
        <v>51.6</v>
      </c>
      <c r="Q27" s="53">
        <v>57.7</v>
      </c>
      <c r="R27" s="53">
        <v>59.8</v>
      </c>
      <c r="S27" s="53">
        <v>64.723895388876713</v>
      </c>
      <c r="T27" s="53">
        <v>233.79759827759557</v>
      </c>
      <c r="U27" s="53">
        <v>56.457809059999974</v>
      </c>
      <c r="V27" s="198">
        <v>58.986539260000008</v>
      </c>
      <c r="W27" s="198">
        <v>63.7</v>
      </c>
      <c r="X27" s="198">
        <v>70.131969870000006</v>
      </c>
      <c r="Y27" s="53">
        <v>249.26403352</v>
      </c>
      <c r="Z27" s="53">
        <f t="shared" ref="Z27" si="10">Z20+SUM(Z23:Z26)</f>
        <v>61.089286639999997</v>
      </c>
      <c r="AA27" s="199">
        <f>+(Z27/U27)-1</f>
        <v>8.2034313004919701E-2</v>
      </c>
    </row>
    <row r="28" spans="2:27" s="12" customFormat="1" x14ac:dyDescent="0.2">
      <c r="B28" s="17" t="s">
        <v>19</v>
      </c>
      <c r="C28" s="29">
        <v>0.42399999999999999</v>
      </c>
      <c r="D28" s="95">
        <f t="shared" ref="D28:L28" si="11">D27/D$12</f>
        <v>0.42709798178661856</v>
      </c>
      <c r="E28" s="29">
        <f t="shared" si="11"/>
        <v>0.4163151707997631</v>
      </c>
      <c r="F28" s="98">
        <f t="shared" si="11"/>
        <v>0.47783598316167752</v>
      </c>
      <c r="G28" s="98">
        <f t="shared" si="11"/>
        <v>0.47861824355767013</v>
      </c>
      <c r="H28" s="98">
        <f t="shared" si="11"/>
        <v>0.48424778775542537</v>
      </c>
      <c r="I28" s="98">
        <f t="shared" si="11"/>
        <v>0.46450332061830762</v>
      </c>
      <c r="J28" s="29">
        <f t="shared" si="11"/>
        <v>0.45500463049583534</v>
      </c>
      <c r="K28" s="98">
        <f t="shared" si="11"/>
        <v>0.50986705673567045</v>
      </c>
      <c r="L28" s="98">
        <f t="shared" si="11"/>
        <v>0.49921316876504895</v>
      </c>
      <c r="M28" s="98">
        <v>0.53321930765610859</v>
      </c>
      <c r="N28" s="98">
        <v>0.5046494850109754</v>
      </c>
      <c r="O28" s="52"/>
      <c r="P28" s="29">
        <f>P27/P$12</f>
        <v>0.46654611211573238</v>
      </c>
      <c r="Q28" s="29">
        <v>0.501</v>
      </c>
      <c r="R28" s="29">
        <v>0.52100000000000002</v>
      </c>
      <c r="S28" s="29">
        <f>S27/S$12</f>
        <v>0.53745418266806499</v>
      </c>
      <c r="T28" s="29">
        <v>0.50745409353299487</v>
      </c>
      <c r="U28" s="29">
        <v>0.48641887090380465</v>
      </c>
      <c r="V28" s="29">
        <v>0.49206205572079381</v>
      </c>
      <c r="W28" s="29">
        <v>0.53900000000000003</v>
      </c>
      <c r="X28" s="29">
        <v>0.57211186767012945</v>
      </c>
      <c r="Y28" s="29">
        <v>0.52283926837649963</v>
      </c>
      <c r="Z28" s="98">
        <f>Z27/Z$12</f>
        <v>0.50481724656612537</v>
      </c>
      <c r="AA28" s="201">
        <f>+(Z28-U28)*100</f>
        <v>1.8398375662320721</v>
      </c>
    </row>
    <row r="29" spans="2:27" ht="5.0999999999999996" customHeight="1" x14ac:dyDescent="0.2">
      <c r="D29" s="52"/>
      <c r="F29" s="22"/>
      <c r="G29" s="22"/>
      <c r="H29" s="52"/>
      <c r="I29" s="52"/>
      <c r="K29" s="22"/>
      <c r="L29" s="22"/>
      <c r="M29" s="22"/>
      <c r="N29" s="22"/>
      <c r="O29" s="52"/>
      <c r="V29" s="202"/>
      <c r="W29" s="202"/>
      <c r="X29" s="202"/>
      <c r="Z29" s="22"/>
      <c r="AA29" s="12"/>
    </row>
    <row r="30" spans="2:27" x14ac:dyDescent="0.2">
      <c r="B30" t="s">
        <v>67</v>
      </c>
      <c r="C30" s="52">
        <v>30.7</v>
      </c>
      <c r="D30" s="52">
        <v>3.089</v>
      </c>
      <c r="E30" s="55">
        <v>-0.57481687000000015</v>
      </c>
      <c r="F30" s="55">
        <v>-2.7632411400000008</v>
      </c>
      <c r="G30" s="55">
        <v>-4.6882604600000004</v>
      </c>
      <c r="H30" s="52">
        <v>-6.7559813499999954</v>
      </c>
      <c r="I30" s="52">
        <v>-14.782299819999997</v>
      </c>
      <c r="J30" s="55">
        <v>-4.3178998200000027</v>
      </c>
      <c r="K30" s="55">
        <v>-2.1462390499999975</v>
      </c>
      <c r="L30" s="55">
        <v>-14.163978610000003</v>
      </c>
      <c r="M30" s="55">
        <v>-47.46428714999999</v>
      </c>
      <c r="N30" s="55">
        <v>-68.09240462999999</v>
      </c>
      <c r="O30" s="52"/>
      <c r="P30" s="55">
        <v>-8.1999999999999993</v>
      </c>
      <c r="Q30" s="55">
        <v>-6.4</v>
      </c>
      <c r="R30" s="55">
        <v>-16</v>
      </c>
      <c r="S30" s="55">
        <v>-50.834119405454551</v>
      </c>
      <c r="T30" s="55">
        <v>-81.492171495000008</v>
      </c>
      <c r="U30" s="55">
        <v>-10.39837681</v>
      </c>
      <c r="V30" s="195">
        <v>-12.653965719999999</v>
      </c>
      <c r="W30" s="195">
        <v>-6.4</v>
      </c>
      <c r="X30" s="195">
        <v>-3.4294231099999961</v>
      </c>
      <c r="Y30" s="55">
        <v>-32.921952699999991</v>
      </c>
      <c r="Z30" s="55">
        <f>+[1]Quartalswerte!$K$109/1000</f>
        <v>-4.54992543</v>
      </c>
      <c r="AA30" s="196">
        <f>+(Z30/U30)-1</f>
        <v>-0.56243887741936915</v>
      </c>
    </row>
    <row r="31" spans="2:27" x14ac:dyDescent="0.2">
      <c r="B31" s="1" t="s">
        <v>20</v>
      </c>
      <c r="C31" s="53">
        <v>117.8</v>
      </c>
      <c r="D31" s="53">
        <f t="shared" ref="D31:L31" si="12">D27+D30</f>
        <v>91.166000000000054</v>
      </c>
      <c r="E31" s="53">
        <f t="shared" si="12"/>
        <v>21.25577857</v>
      </c>
      <c r="F31" s="53">
        <f t="shared" si="12"/>
        <v>22.603023870000001</v>
      </c>
      <c r="G31" s="53">
        <f t="shared" si="12"/>
        <v>21.060641839999995</v>
      </c>
      <c r="H31" s="53">
        <f t="shared" si="12"/>
        <v>19.234924499896039</v>
      </c>
      <c r="I31" s="53">
        <f t="shared" si="12"/>
        <v>84.15436877989606</v>
      </c>
      <c r="J31" s="53">
        <f t="shared" si="12"/>
        <v>20.077253883194061</v>
      </c>
      <c r="K31" s="53">
        <f t="shared" si="12"/>
        <v>25.543756219005964</v>
      </c>
      <c r="L31" s="53">
        <f t="shared" si="12"/>
        <v>22.74187001779999</v>
      </c>
      <c r="M31" s="53">
        <v>4.4256561999999988</v>
      </c>
      <c r="N31" s="53">
        <v>72.788536319999892</v>
      </c>
      <c r="O31" s="52"/>
      <c r="P31" s="53">
        <v>43.3</v>
      </c>
      <c r="Q31" s="53">
        <v>51.3</v>
      </c>
      <c r="R31" s="53">
        <v>43.8</v>
      </c>
      <c r="S31" s="53">
        <v>43.8</v>
      </c>
      <c r="T31" s="53">
        <v>152.30542678259556</v>
      </c>
      <c r="U31" s="53">
        <v>46.059432249999972</v>
      </c>
      <c r="V31" s="198">
        <v>46.332573540000013</v>
      </c>
      <c r="W31" s="198">
        <v>57.2</v>
      </c>
      <c r="X31" s="198">
        <v>66.702546760000004</v>
      </c>
      <c r="Y31" s="53">
        <v>216.34208082000001</v>
      </c>
      <c r="Z31" s="53">
        <f t="shared" ref="Z31" si="13">Z27+Z30</f>
        <v>56.539361209999996</v>
      </c>
      <c r="AA31" s="199">
        <f>+(Z31/U31)-1</f>
        <v>0.22753057187325676</v>
      </c>
    </row>
    <row r="32" spans="2:27" s="12" customFormat="1" x14ac:dyDescent="0.2">
      <c r="B32" s="17" t="s">
        <v>19</v>
      </c>
      <c r="C32" s="29">
        <v>0.57399999999999995</v>
      </c>
      <c r="D32" s="95">
        <f t="shared" ref="D32:L32" si="14">D31/D$12</f>
        <v>0.4420769849967513</v>
      </c>
      <c r="E32" s="29">
        <f t="shared" si="14"/>
        <v>0.40535326258840215</v>
      </c>
      <c r="F32" s="98">
        <f t="shared" si="14"/>
        <v>0.4257835408204747</v>
      </c>
      <c r="G32" s="98">
        <f t="shared" si="14"/>
        <v>0.39147328644211671</v>
      </c>
      <c r="H32" s="98">
        <f t="shared" si="14"/>
        <v>0.35837418251255548</v>
      </c>
      <c r="I32" s="98">
        <f t="shared" si="14"/>
        <v>0.39510107117999749</v>
      </c>
      <c r="J32" s="29">
        <f t="shared" si="14"/>
        <v>0.37446960144783625</v>
      </c>
      <c r="K32" s="98">
        <f t="shared" si="14"/>
        <v>0.47034749102814105</v>
      </c>
      <c r="L32" s="98">
        <f t="shared" si="14"/>
        <v>0.30762172981647445</v>
      </c>
      <c r="M32" s="98">
        <v>4.5477893837168049E-2</v>
      </c>
      <c r="N32" s="98">
        <v>0.26073574694271412</v>
      </c>
      <c r="O32" s="52"/>
      <c r="P32" s="29">
        <f>P31/P$12</f>
        <v>0.39150090415913202</v>
      </c>
      <c r="Q32" s="29">
        <v>0.44600000000000001</v>
      </c>
      <c r="R32" s="29">
        <v>0.38200000000000001</v>
      </c>
      <c r="S32" s="29">
        <f>S31/S$12</f>
        <v>0.36370637242125664</v>
      </c>
      <c r="T32" s="29">
        <v>0.33057658785849181</v>
      </c>
      <c r="U32" s="29">
        <v>0.39683043679051477</v>
      </c>
      <c r="V32" s="29">
        <v>0.38650345772001238</v>
      </c>
      <c r="W32" s="29">
        <v>0.48399999999999999</v>
      </c>
      <c r="X32" s="29">
        <v>0.54413584383777325</v>
      </c>
      <c r="Y32" s="29">
        <v>0.45378442151343373</v>
      </c>
      <c r="Z32" s="98">
        <f>Z31/Z$12</f>
        <v>0.46721849637627061</v>
      </c>
      <c r="AA32" s="201">
        <f>+(Z32-U32)*100</f>
        <v>7.0388059585755833</v>
      </c>
    </row>
    <row r="33" spans="2:27" ht="5.0999999999999996" customHeight="1" x14ac:dyDescent="0.2">
      <c r="D33" s="52"/>
      <c r="F33" s="22"/>
      <c r="G33" s="22"/>
      <c r="H33" s="52"/>
      <c r="I33" s="52"/>
      <c r="K33" s="22"/>
      <c r="L33" s="22"/>
      <c r="M33" s="22"/>
      <c r="N33" s="22"/>
      <c r="O33" s="52"/>
      <c r="V33" s="202"/>
      <c r="W33" s="202"/>
      <c r="X33" s="202"/>
      <c r="Z33" s="22"/>
      <c r="AA33" s="12"/>
    </row>
    <row r="34" spans="2:27" x14ac:dyDescent="0.2">
      <c r="B34" t="s">
        <v>22</v>
      </c>
      <c r="C34" s="52">
        <v>-62.9</v>
      </c>
      <c r="D34" s="52">
        <v>-62.832000000000001</v>
      </c>
      <c r="E34" s="55">
        <v>-14.085926150000001</v>
      </c>
      <c r="F34" s="55">
        <v>-12.368685810000001</v>
      </c>
      <c r="G34" s="55">
        <v>-13.722521429999993</v>
      </c>
      <c r="H34" s="52">
        <v>-10.612042520000003</v>
      </c>
      <c r="I34" s="52">
        <v>-50.789175909999997</v>
      </c>
      <c r="J34" s="55">
        <v>-11.549218094493062</v>
      </c>
      <c r="K34" s="55">
        <v>-11.978393754000008</v>
      </c>
      <c r="L34" s="55">
        <v>-20.673573391506928</v>
      </c>
      <c r="M34" s="55">
        <v>-31.594896369999994</v>
      </c>
      <c r="N34" s="55">
        <v>-75.796081609999987</v>
      </c>
      <c r="O34" s="52"/>
      <c r="P34" s="55">
        <v>-31.4</v>
      </c>
      <c r="Q34" s="55">
        <v>-31.9</v>
      </c>
      <c r="R34" s="55">
        <v>-33.799999999999997</v>
      </c>
      <c r="S34" s="55">
        <v>-38.802577540000016</v>
      </c>
      <c r="T34" s="55">
        <v>-135.95096247000004</v>
      </c>
      <c r="U34" s="55">
        <v>-39.728087780000003</v>
      </c>
      <c r="V34" s="195">
        <v>-40.004950709999989</v>
      </c>
      <c r="W34" s="195">
        <v>-43.6</v>
      </c>
      <c r="X34" s="195">
        <v>-31.332333539999979</v>
      </c>
      <c r="Y34" s="55">
        <v>-154.65325240999999</v>
      </c>
      <c r="Z34" s="55">
        <f>+[1]Quartalswerte!$K$114/1000</f>
        <v>-43.05286856</v>
      </c>
      <c r="AA34" s="196">
        <f>+(Z34/U34)-1</f>
        <v>8.3688417081925648E-2</v>
      </c>
    </row>
    <row r="35" spans="2:27" x14ac:dyDescent="0.2">
      <c r="B35" s="1" t="s">
        <v>110</v>
      </c>
      <c r="C35" s="53">
        <v>54.9</v>
      </c>
      <c r="D35" s="53">
        <f t="shared" ref="D35:L35" si="15">D31+D34</f>
        <v>28.334000000000053</v>
      </c>
      <c r="E35" s="53">
        <f t="shared" si="15"/>
        <v>7.1698524199999998</v>
      </c>
      <c r="F35" s="53">
        <f t="shared" si="15"/>
        <v>10.234338060000001</v>
      </c>
      <c r="G35" s="53">
        <f t="shared" si="15"/>
        <v>7.3381204100000019</v>
      </c>
      <c r="H35" s="53">
        <f t="shared" si="15"/>
        <v>8.6228819798960359</v>
      </c>
      <c r="I35" s="53">
        <f t="shared" si="15"/>
        <v>33.365192869896063</v>
      </c>
      <c r="J35" s="53">
        <f t="shared" si="15"/>
        <v>8.5280357887009988</v>
      </c>
      <c r="K35" s="53">
        <f t="shared" si="15"/>
        <v>13.565362465005956</v>
      </c>
      <c r="L35" s="53">
        <f t="shared" si="15"/>
        <v>2.068296626293062</v>
      </c>
      <c r="M35" s="53">
        <v>-27.169240169999995</v>
      </c>
      <c r="N35" s="53">
        <v>-3.0075452900000954</v>
      </c>
      <c r="O35" s="52"/>
      <c r="P35" s="53">
        <v>12</v>
      </c>
      <c r="Q35" s="53">
        <v>19.3</v>
      </c>
      <c r="R35" s="53">
        <v>10</v>
      </c>
      <c r="S35" s="53">
        <v>-24.912801556577854</v>
      </c>
      <c r="T35" s="53">
        <v>16.354464312595525</v>
      </c>
      <c r="U35" s="53">
        <v>6.3313444699999692</v>
      </c>
      <c r="V35" s="198">
        <v>6.3276228300000241</v>
      </c>
      <c r="W35" s="198">
        <v>13.7</v>
      </c>
      <c r="X35" s="198">
        <v>35.370213220000025</v>
      </c>
      <c r="Y35" s="53">
        <v>61.688828410000013</v>
      </c>
      <c r="Z35" s="53">
        <f t="shared" ref="Z35" si="16">Z31+Z34</f>
        <v>13.486492649999995</v>
      </c>
      <c r="AA35" s="199">
        <f>+(Z35/U35)-1</f>
        <v>1.130115130191307</v>
      </c>
    </row>
    <row r="36" spans="2:27" s="12" customFormat="1" x14ac:dyDescent="0.2">
      <c r="B36" s="17" t="s">
        <v>19</v>
      </c>
      <c r="C36" s="29">
        <v>0.26700000000000002</v>
      </c>
      <c r="D36" s="95">
        <f t="shared" ref="D36:L36" si="17">D35/D$12</f>
        <v>0.13739562219355864</v>
      </c>
      <c r="E36" s="29">
        <f t="shared" si="17"/>
        <v>0.13673096288396039</v>
      </c>
      <c r="F36" s="98">
        <f t="shared" si="17"/>
        <v>0.19278892603941439</v>
      </c>
      <c r="G36" s="98">
        <f t="shared" si="17"/>
        <v>0.13640031177751963</v>
      </c>
      <c r="H36" s="98">
        <f t="shared" si="17"/>
        <v>0.16065663686198456</v>
      </c>
      <c r="I36" s="95">
        <f t="shared" si="17"/>
        <v>0.15664811743169291</v>
      </c>
      <c r="J36" s="29">
        <f t="shared" si="17"/>
        <v>0.15906010759772787</v>
      </c>
      <c r="K36" s="98">
        <f t="shared" si="17"/>
        <v>0.24978449314965961</v>
      </c>
      <c r="L36" s="98">
        <f t="shared" si="17"/>
        <v>2.7977162188327378E-2</v>
      </c>
      <c r="M36" s="98">
        <v>-0.27919019558902514</v>
      </c>
      <c r="N36" s="98">
        <v>-1.0773325131923986E-2</v>
      </c>
      <c r="O36" s="52"/>
      <c r="P36" s="29">
        <f>P35/P$12</f>
        <v>0.108499095840868</v>
      </c>
      <c r="Q36" s="29">
        <v>0.16800000000000001</v>
      </c>
      <c r="R36" s="29">
        <v>8.6999999999999994E-2</v>
      </c>
      <c r="S36" s="29">
        <f>S35/S$12</f>
        <v>-0.20687088312770702</v>
      </c>
      <c r="T36" s="29">
        <v>3.5497113418214134E-2</v>
      </c>
      <c r="U36" s="29">
        <v>5.4548440325190933E-2</v>
      </c>
      <c r="V36" s="29">
        <v>5.2784637590478613E-2</v>
      </c>
      <c r="W36" s="29">
        <v>0.11600000000000001</v>
      </c>
      <c r="X36" s="29">
        <v>0.28853772085248452</v>
      </c>
      <c r="Y36" s="29">
        <v>0.12939428708353926</v>
      </c>
      <c r="Z36" s="98">
        <f>Z35/Z$12</f>
        <v>0.11144694036989145</v>
      </c>
      <c r="AA36" s="201">
        <f>+(Z36-U36)*100</f>
        <v>5.6898500044700508</v>
      </c>
    </row>
    <row r="37" spans="2:27" ht="5.0999999999999996" customHeight="1" x14ac:dyDescent="0.2">
      <c r="D37" s="52"/>
      <c r="F37" s="22"/>
      <c r="G37" s="22"/>
      <c r="H37" s="52"/>
      <c r="I37" s="52"/>
      <c r="K37" s="22"/>
      <c r="L37" s="22"/>
      <c r="M37" s="22"/>
      <c r="N37" s="22"/>
      <c r="O37" s="52"/>
      <c r="Z37" s="22"/>
      <c r="AA37" s="12"/>
    </row>
    <row r="38" spans="2:27" x14ac:dyDescent="0.2">
      <c r="C38" s="27"/>
      <c r="D38" s="52"/>
      <c r="F38" s="22"/>
      <c r="G38" s="22"/>
      <c r="H38" s="52"/>
      <c r="I38" s="52"/>
      <c r="K38" s="22"/>
      <c r="L38" s="22"/>
      <c r="M38" s="22"/>
      <c r="N38" s="22"/>
      <c r="O38" s="52"/>
      <c r="Z38" s="22"/>
      <c r="AA38" s="12"/>
    </row>
    <row r="39" spans="2:27" x14ac:dyDescent="0.2">
      <c r="B39" s="22" t="s">
        <v>94</v>
      </c>
      <c r="C39" s="55">
        <v>0</v>
      </c>
      <c r="D39" s="55">
        <v>-0.02</v>
      </c>
      <c r="E39" s="55">
        <v>0</v>
      </c>
      <c r="F39" s="55">
        <v>0</v>
      </c>
      <c r="G39" s="55">
        <v>0</v>
      </c>
      <c r="H39" s="52">
        <v>-1.2036379999999888E-2</v>
      </c>
      <c r="I39" s="55">
        <v>-1.2036379999999888E-2</v>
      </c>
      <c r="J39" s="55">
        <v>0</v>
      </c>
      <c r="K39" s="55">
        <v>2.0318260000000008E-2</v>
      </c>
      <c r="L39" s="55">
        <v>7.840999999998744E-5</v>
      </c>
      <c r="M39" s="55">
        <v>-6.5671699999999972E-3</v>
      </c>
      <c r="N39" s="55">
        <v>1.3829499999999998E-2</v>
      </c>
      <c r="O39" s="52"/>
      <c r="P39" s="55"/>
      <c r="Q39" s="55"/>
      <c r="R39" s="55"/>
      <c r="S39" s="55"/>
      <c r="T39" s="55"/>
      <c r="U39" s="55">
        <v>5.0000000000000001E-3</v>
      </c>
      <c r="V39" s="55">
        <v>0</v>
      </c>
      <c r="W39" s="55">
        <v>0</v>
      </c>
      <c r="X39" s="55">
        <v>5.3537410000000001E-2</v>
      </c>
      <c r="Y39" s="55">
        <v>5.8537409999999998E-2</v>
      </c>
      <c r="Z39" s="56">
        <f>[1]Mar!$N$142/1000</f>
        <v>0</v>
      </c>
      <c r="AA39" s="196">
        <f>+(Z39/U39)-1</f>
        <v>-1</v>
      </c>
    </row>
    <row r="40" spans="2:27" x14ac:dyDescent="0.2">
      <c r="B40" s="22" t="s">
        <v>69</v>
      </c>
      <c r="C40" s="55">
        <v>0.6</v>
      </c>
      <c r="D40" s="55">
        <v>0.44700000000000001</v>
      </c>
      <c r="E40" s="55">
        <v>1.5700800000000001E-2</v>
      </c>
      <c r="F40" s="55">
        <v>4.1949339999999995E-2</v>
      </c>
      <c r="G40" s="55">
        <v>-1.1549850000000462E-2</v>
      </c>
      <c r="H40" s="52">
        <v>6.6174300000001393E-2</v>
      </c>
      <c r="I40" s="55">
        <v>0.11227459000000092</v>
      </c>
      <c r="J40" s="55">
        <v>1.133079999999907E-3</v>
      </c>
      <c r="K40" s="55">
        <v>8.9615520000001555E-3</v>
      </c>
      <c r="L40" s="55">
        <v>4.614417999999937E-3</v>
      </c>
      <c r="M40" s="55">
        <v>1.0698327400000001</v>
      </c>
      <c r="N40" s="55">
        <v>1.0845417900000001</v>
      </c>
      <c r="O40" s="52"/>
      <c r="P40" s="55"/>
      <c r="Q40" s="55"/>
      <c r="R40" s="55"/>
      <c r="S40" s="55"/>
      <c r="T40" s="55"/>
      <c r="U40" s="55">
        <v>0.48304228999999999</v>
      </c>
      <c r="V40" s="55">
        <v>2.5154449999999939E-2</v>
      </c>
      <c r="W40" s="55">
        <v>0.1</v>
      </c>
      <c r="X40" s="55">
        <v>-0.30971915000000005</v>
      </c>
      <c r="Y40" s="55">
        <v>0.25977760999999999</v>
      </c>
      <c r="Z40" s="56">
        <f>[1]Mar!$N$143/1000</f>
        <v>2.4294690000000001E-2</v>
      </c>
      <c r="AA40" s="196">
        <f>+(Z40/U40)-1</f>
        <v>-0.94970483847283849</v>
      </c>
    </row>
    <row r="41" spans="2:27" x14ac:dyDescent="0.2">
      <c r="B41" s="22" t="s">
        <v>70</v>
      </c>
      <c r="C41" s="55">
        <v>-32.299999999999997</v>
      </c>
      <c r="D41" s="55">
        <v>-28.321000000000002</v>
      </c>
      <c r="E41" s="55">
        <v>-8.5236175699999972</v>
      </c>
      <c r="F41" s="55">
        <v>-12.538851360000001</v>
      </c>
      <c r="G41" s="55">
        <v>-13.253760139999999</v>
      </c>
      <c r="H41" s="52">
        <v>-11.521206217806998</v>
      </c>
      <c r="I41" s="55">
        <v>-45.837435287806997</v>
      </c>
      <c r="J41" s="56">
        <v>-7.4771996049414984</v>
      </c>
      <c r="K41" s="56">
        <v>-5.9490765914093338</v>
      </c>
      <c r="L41" s="56">
        <v>-14.866423043649167</v>
      </c>
      <c r="M41" s="56">
        <v>-17.764734640000007</v>
      </c>
      <c r="N41" s="56">
        <v>-46.057433880000005</v>
      </c>
      <c r="O41" s="52"/>
      <c r="P41" s="55"/>
      <c r="Q41" s="55"/>
      <c r="R41" s="55"/>
      <c r="S41" s="55"/>
      <c r="T41" s="55"/>
      <c r="U41" s="55">
        <v>-24.61970221</v>
      </c>
      <c r="V41" s="55">
        <v>-19.470857680000002</v>
      </c>
      <c r="W41" s="55">
        <v>-18.899999999999999</v>
      </c>
      <c r="X41" s="55">
        <v>-12.444864509999995</v>
      </c>
      <c r="Y41" s="55">
        <v>-75.409925879999989</v>
      </c>
      <c r="Z41" s="56">
        <f>[1]Mar!$N$144/1000</f>
        <v>-14.75168322</v>
      </c>
      <c r="AA41" s="196">
        <f>+(Z41/U41)-1</f>
        <v>-0.40081796708295769</v>
      </c>
    </row>
    <row r="42" spans="2:27" x14ac:dyDescent="0.2">
      <c r="B42" s="22" t="s">
        <v>95</v>
      </c>
      <c r="C42" s="55">
        <v>-0.1</v>
      </c>
      <c r="D42" s="55">
        <v>-0.48499999999999999</v>
      </c>
      <c r="E42" s="93">
        <v>-3.9971949999999999E-2</v>
      </c>
      <c r="F42" s="93">
        <v>-9.1301099999999996E-2</v>
      </c>
      <c r="G42" s="93">
        <v>5.9898899999999998E-2</v>
      </c>
      <c r="H42" s="52">
        <v>-1.4416258499999999</v>
      </c>
      <c r="I42" s="55">
        <v>-1.5129999999999999</v>
      </c>
      <c r="J42" s="90">
        <v>-4.0648820399999996</v>
      </c>
      <c r="K42" s="90">
        <v>9.9999997473787516E-9</v>
      </c>
      <c r="L42" s="90">
        <v>0.90145610999999959</v>
      </c>
      <c r="M42" s="90">
        <v>-14.34620151</v>
      </c>
      <c r="N42" s="90">
        <v>-17.509627430000002</v>
      </c>
      <c r="O42" s="52"/>
      <c r="P42" s="55"/>
      <c r="Q42" s="55"/>
      <c r="R42" s="55"/>
      <c r="S42" s="55"/>
      <c r="T42" s="55"/>
      <c r="U42" s="55">
        <v>0.42626881999999999</v>
      </c>
      <c r="V42" s="55">
        <v>-7.7628978299999991</v>
      </c>
      <c r="W42" s="55">
        <v>22.6</v>
      </c>
      <c r="X42" s="55">
        <v>-12.420327459999999</v>
      </c>
      <c r="Y42" s="55">
        <v>2.8518743200000003</v>
      </c>
      <c r="Z42" s="90">
        <f>[1]Mar!$N$145/1000</f>
        <v>-1.1744199799999999</v>
      </c>
      <c r="AA42" s="196">
        <f>+(Z42/U42)-1</f>
        <v>-3.7551158445039445</v>
      </c>
    </row>
    <row r="43" spans="2:27" ht="5.0999999999999996" customHeight="1" x14ac:dyDescent="0.2">
      <c r="C43" s="27"/>
      <c r="D43" s="52"/>
      <c r="E43" s="52"/>
      <c r="F43" s="52"/>
      <c r="G43" s="52"/>
      <c r="H43" s="52"/>
      <c r="I43" s="52"/>
      <c r="J43" s="52"/>
      <c r="K43" s="52"/>
      <c r="L43" s="52"/>
      <c r="M43" s="52"/>
      <c r="N43" s="52"/>
      <c r="O43" s="52"/>
      <c r="P43" s="52"/>
      <c r="Q43" s="52"/>
      <c r="R43" s="52"/>
      <c r="S43" s="52"/>
      <c r="T43" s="52"/>
      <c r="U43" s="52"/>
      <c r="Y43" s="52"/>
      <c r="Z43" s="52"/>
      <c r="AA43" s="83"/>
    </row>
    <row r="44" spans="2:27" x14ac:dyDescent="0.2">
      <c r="B44" s="1" t="s">
        <v>111</v>
      </c>
      <c r="C44" s="53">
        <v>23.2</v>
      </c>
      <c r="D44" s="53">
        <f>D35+D39+D40+D41+D42</f>
        <v>-4.499999999994897E-2</v>
      </c>
      <c r="E44" s="53">
        <f t="shared" ref="E44" si="18">E35+E39+E40+E41+E42</f>
        <v>-1.3780362999999971</v>
      </c>
      <c r="F44" s="53">
        <f>F35+F39+F40+F41+F42</f>
        <v>-2.3538650599999995</v>
      </c>
      <c r="G44" s="53">
        <f>G35+G39+G40+G41+G42</f>
        <v>-5.8672906799999973</v>
      </c>
      <c r="H44" s="53">
        <f>H35+H39+H40+H41+H42</f>
        <v>-4.2858121679109598</v>
      </c>
      <c r="I44" s="53">
        <f>I35+I39+I40+I41+I42</f>
        <v>-13.885004207910933</v>
      </c>
      <c r="J44" s="53">
        <f>J35+J39+J40+J41+J42</f>
        <v>-3.0129127762404986</v>
      </c>
      <c r="K44" s="53">
        <f t="shared" ref="K44:L44" si="19">K35+K39+K40+K41+K42</f>
        <v>7.6455656955966225</v>
      </c>
      <c r="L44" s="53">
        <f t="shared" si="19"/>
        <v>-11.891977479356106</v>
      </c>
      <c r="M44" s="53">
        <v>-58.216910750000004</v>
      </c>
      <c r="N44" s="53">
        <v>-65.476235310000106</v>
      </c>
      <c r="O44" s="52"/>
      <c r="P44" s="53"/>
      <c r="Q44" s="53"/>
      <c r="R44" s="53"/>
      <c r="S44" s="53"/>
      <c r="T44" s="53">
        <v>-69.611984318024057</v>
      </c>
      <c r="U44" s="53">
        <v>-17.374046630000031</v>
      </c>
      <c r="V44" s="53">
        <v>-20.880978229999979</v>
      </c>
      <c r="W44" s="53">
        <v>17.5</v>
      </c>
      <c r="X44" s="53">
        <v>10.248839510000028</v>
      </c>
      <c r="Y44" s="53">
        <v>-10.550908129999975</v>
      </c>
      <c r="Z44" s="53">
        <f t="shared" ref="Z44" si="20">Z35+Z39+Z40+Z41+Z42</f>
        <v>-2.4153158600000051</v>
      </c>
      <c r="AA44" s="203" t="s">
        <v>215</v>
      </c>
    </row>
    <row r="45" spans="2:27" s="12" customFormat="1" x14ac:dyDescent="0.2">
      <c r="B45" s="17" t="s">
        <v>19</v>
      </c>
      <c r="C45" s="29">
        <v>0.113</v>
      </c>
      <c r="D45" s="95">
        <f t="shared" ref="D45:L45" si="21">D44/D$12</f>
        <v>-2.1821144203794439E-4</v>
      </c>
      <c r="E45" s="29">
        <f t="shared" si="21"/>
        <v>-2.6279513043038296E-2</v>
      </c>
      <c r="F45" s="98">
        <f t="shared" si="21"/>
        <v>-4.4340837120940439E-2</v>
      </c>
      <c r="G45" s="98">
        <f t="shared" si="21"/>
        <v>-0.1090606631298565</v>
      </c>
      <c r="H45" s="98">
        <f t="shared" si="21"/>
        <v>-7.9850816783073666E-2</v>
      </c>
      <c r="I45" s="95">
        <f t="shared" si="21"/>
        <v>-6.5189485886738036E-2</v>
      </c>
      <c r="J45" s="29">
        <f t="shared" si="21"/>
        <v>-5.6195147657134806E-2</v>
      </c>
      <c r="K45" s="98">
        <f t="shared" si="21"/>
        <v>0.14078088639677117</v>
      </c>
      <c r="L45" s="98">
        <f t="shared" si="21"/>
        <v>-0.16085883352049754</v>
      </c>
      <c r="M45" s="98">
        <v>-0.59823501125468992</v>
      </c>
      <c r="N45" s="98">
        <v>-0.23454236042742033</v>
      </c>
      <c r="O45" s="52"/>
      <c r="P45" s="29"/>
      <c r="Q45" s="29"/>
      <c r="R45" s="29"/>
      <c r="S45" s="29"/>
      <c r="T45" s="29">
        <v>0</v>
      </c>
      <c r="U45" s="29">
        <v>-0.14968813500738903</v>
      </c>
      <c r="V45" s="29">
        <v>-0.17418782661627419</v>
      </c>
      <c r="W45" s="29">
        <v>0.14799999999999999</v>
      </c>
      <c r="X45" s="29">
        <v>8.3606416936332514E-2</v>
      </c>
      <c r="Y45" s="29">
        <v>-2.2130866653709311E-2</v>
      </c>
      <c r="Z45" s="98">
        <f>Z44/Z$12</f>
        <v>-1.995919692462619E-2</v>
      </c>
      <c r="AA45" s="205">
        <f>+(Z45-U45)*100</f>
        <v>12.972893808276284</v>
      </c>
    </row>
    <row r="46" spans="2:27" ht="5.0999999999999996" customHeight="1" x14ac:dyDescent="0.2">
      <c r="D46" s="52"/>
      <c r="F46" s="22"/>
      <c r="G46" s="22"/>
      <c r="H46" s="52"/>
      <c r="I46" s="52"/>
      <c r="K46" s="22"/>
      <c r="L46" s="22"/>
      <c r="M46" s="22"/>
      <c r="N46" s="22"/>
      <c r="O46" s="52"/>
      <c r="Z46" s="22"/>
      <c r="AA46" s="12"/>
    </row>
    <row r="47" spans="2:27" x14ac:dyDescent="0.2">
      <c r="B47" t="s">
        <v>68</v>
      </c>
      <c r="C47" s="52">
        <v>-2.7</v>
      </c>
      <c r="D47" s="52">
        <v>-8.593</v>
      </c>
      <c r="E47" s="55">
        <v>-0.82810815999999987</v>
      </c>
      <c r="F47" s="55">
        <v>-1.0433195</v>
      </c>
      <c r="G47" s="55">
        <v>-2.8620774999999994</v>
      </c>
      <c r="H47" s="52">
        <v>-3.2756706500000012</v>
      </c>
      <c r="I47" s="52">
        <v>-8.0091758100000003</v>
      </c>
      <c r="J47" s="55">
        <v>-1.9016225600000003</v>
      </c>
      <c r="K47" s="55">
        <v>-2.6951003840000003</v>
      </c>
      <c r="L47" s="55">
        <v>3.4333638040000007</v>
      </c>
      <c r="M47" s="55">
        <v>0.25906019000000058</v>
      </c>
      <c r="N47" s="55">
        <v>-0.90429894999999927</v>
      </c>
      <c r="O47" s="52"/>
      <c r="P47" s="55"/>
      <c r="Q47" s="55"/>
      <c r="R47" s="55"/>
      <c r="S47" s="55"/>
      <c r="T47" s="55">
        <v>-2.7</v>
      </c>
      <c r="U47" s="55">
        <v>-0.29239241000000016</v>
      </c>
      <c r="V47" s="55">
        <v>-0.71354811000000029</v>
      </c>
      <c r="W47" s="55">
        <v>-1.4</v>
      </c>
      <c r="X47" s="55">
        <v>2.1951550000000002</v>
      </c>
      <c r="Y47" s="55">
        <v>-0.2080494199999996</v>
      </c>
      <c r="Z47" s="55">
        <f>+[1]Quartalswerte!$K$125/1000</f>
        <v>-0.86592131000000006</v>
      </c>
      <c r="AA47" s="196">
        <f>+(Z47/U47)-1</f>
        <v>1.9615040622976485</v>
      </c>
    </row>
    <row r="48" spans="2:27" x14ac:dyDescent="0.2">
      <c r="B48" s="1" t="s">
        <v>112</v>
      </c>
      <c r="C48" s="53">
        <v>20.5</v>
      </c>
      <c r="D48" s="53">
        <f t="shared" ref="D48:L48" si="22">D44+D47</f>
        <v>-8.6379999999999484</v>
      </c>
      <c r="E48" s="53">
        <f t="shared" si="22"/>
        <v>-2.2061444599999969</v>
      </c>
      <c r="F48" s="53">
        <f t="shared" si="22"/>
        <v>-3.3971845599999995</v>
      </c>
      <c r="G48" s="53">
        <f t="shared" si="22"/>
        <v>-8.7293681799999963</v>
      </c>
      <c r="H48" s="53">
        <f t="shared" si="22"/>
        <v>-7.561482817910961</v>
      </c>
      <c r="I48" s="53">
        <f t="shared" si="22"/>
        <v>-21.894180017910934</v>
      </c>
      <c r="J48" s="53">
        <f t="shared" si="22"/>
        <v>-4.9145353362404993</v>
      </c>
      <c r="K48" s="53">
        <f t="shared" si="22"/>
        <v>4.9504653115966217</v>
      </c>
      <c r="L48" s="53">
        <f t="shared" si="22"/>
        <v>-8.458613675356105</v>
      </c>
      <c r="M48" s="53">
        <v>-57.957850560000004</v>
      </c>
      <c r="N48" s="53">
        <v>-66.380534260000104</v>
      </c>
      <c r="O48" s="52"/>
      <c r="P48" s="53"/>
      <c r="Q48" s="53"/>
      <c r="R48" s="53"/>
      <c r="S48" s="53"/>
      <c r="T48" s="53">
        <v>-72.311984318024059</v>
      </c>
      <c r="U48" s="53">
        <v>-17.666439040000032</v>
      </c>
      <c r="V48" s="53">
        <v>-21.59452633999998</v>
      </c>
      <c r="W48" s="53">
        <v>16.100000000000001</v>
      </c>
      <c r="X48" s="53">
        <v>12.443994510000028</v>
      </c>
      <c r="Y48" s="53">
        <v>-10.758957549999975</v>
      </c>
      <c r="Z48" s="53">
        <f t="shared" ref="Z48" si="23">Z44+Z47</f>
        <v>-3.2812371700000051</v>
      </c>
      <c r="AA48" s="203" t="s">
        <v>215</v>
      </c>
    </row>
    <row r="49" spans="2:27" s="12" customFormat="1" x14ac:dyDescent="0.2">
      <c r="B49" s="17" t="s">
        <v>19</v>
      </c>
      <c r="C49" s="29">
        <v>0.1</v>
      </c>
      <c r="D49" s="29">
        <f t="shared" ref="D49:L49" si="24">D48/D$12</f>
        <v>-4.1886898585019774E-2</v>
      </c>
      <c r="E49" s="29">
        <f t="shared" si="24"/>
        <v>-4.2071752472265585E-2</v>
      </c>
      <c r="F49" s="98">
        <f t="shared" si="24"/>
        <v>-6.3994325675038363E-2</v>
      </c>
      <c r="G49" s="98">
        <f t="shared" si="24"/>
        <v>-0.16226069822323319</v>
      </c>
      <c r="H49" s="98">
        <f t="shared" si="24"/>
        <v>-0.14088125084484845</v>
      </c>
      <c r="I49" s="29">
        <f t="shared" si="24"/>
        <v>-0.10279221510542463</v>
      </c>
      <c r="J49" s="29">
        <f t="shared" si="24"/>
        <v>-9.1663137766254621E-2</v>
      </c>
      <c r="K49" s="98">
        <f t="shared" si="24"/>
        <v>9.115491546223059E-2</v>
      </c>
      <c r="L49" s="98">
        <f t="shared" si="24"/>
        <v>-0.11441686055833196</v>
      </c>
      <c r="M49" s="98">
        <v>-0.59557291748015395</v>
      </c>
      <c r="N49" s="98">
        <v>-0.23778164883887004</v>
      </c>
      <c r="O49" s="52"/>
      <c r="P49" s="29"/>
      <c r="Q49" s="29"/>
      <c r="R49" s="29"/>
      <c r="S49" s="29"/>
      <c r="T49" s="29">
        <v>-0.15696111204259619</v>
      </c>
      <c r="U49" s="29">
        <v>-0.15220727608461174</v>
      </c>
      <c r="V49" s="29">
        <v>-0.18014020073869338</v>
      </c>
      <c r="W49" s="29">
        <v>0.13600000000000001</v>
      </c>
      <c r="X49" s="29">
        <v>0.10151371697657624</v>
      </c>
      <c r="Y49" s="29">
        <v>-2.2567256954399154E-2</v>
      </c>
      <c r="Z49" s="98">
        <f>Z48/Z$12</f>
        <v>-2.7114821674889805E-2</v>
      </c>
      <c r="AA49" s="204" t="s">
        <v>215</v>
      </c>
    </row>
    <row r="50" spans="2:27" ht="5.0999999999999996" customHeight="1" x14ac:dyDescent="0.2">
      <c r="D50" s="52"/>
      <c r="F50" s="22"/>
      <c r="G50" s="22"/>
      <c r="H50" s="52"/>
      <c r="I50" s="52"/>
      <c r="K50" s="22"/>
      <c r="L50" s="22"/>
      <c r="M50" s="22"/>
      <c r="N50" s="22"/>
      <c r="O50" s="52"/>
      <c r="Z50" s="22"/>
      <c r="AA50" s="12"/>
    </row>
    <row r="51" spans="2:27" x14ac:dyDescent="0.2">
      <c r="B51" t="s">
        <v>71</v>
      </c>
      <c r="C51" s="56">
        <v>17.600000000000001</v>
      </c>
      <c r="D51" s="90">
        <v>-11.962999999999948</v>
      </c>
      <c r="E51" s="90">
        <v>-3.3056754999999969</v>
      </c>
      <c r="F51" s="93">
        <v>-4.3475547499999996</v>
      </c>
      <c r="G51" s="93">
        <v>-8.3765244950979962</v>
      </c>
      <c r="H51" s="52">
        <v>-8.0915738533121306</v>
      </c>
      <c r="I51" s="90">
        <v>-24.121328598410123</v>
      </c>
      <c r="J51" s="90">
        <v>-5.5610134322135991</v>
      </c>
      <c r="K51" s="93">
        <v>4.4008470591358</v>
      </c>
      <c r="L51" s="93">
        <v>-9.025943656922184</v>
      </c>
      <c r="M51" s="93">
        <v>-58.546681920000005</v>
      </c>
      <c r="N51" s="93">
        <v>-68.732791949999992</v>
      </c>
      <c r="O51" s="52"/>
      <c r="P51" s="55"/>
      <c r="Q51" s="55"/>
      <c r="R51" s="55"/>
      <c r="S51" s="55"/>
      <c r="T51" s="55"/>
      <c r="U51" s="55">
        <v>-18.389738370000032</v>
      </c>
      <c r="V51" s="55">
        <v>-22.282400169999981</v>
      </c>
      <c r="W51" s="55">
        <v>15.5</v>
      </c>
      <c r="X51" s="55">
        <v>11.870884250000028</v>
      </c>
      <c r="Y51" s="55">
        <v>-13.289020009999987</v>
      </c>
      <c r="Z51" s="93">
        <f t="shared" ref="Z51" si="25">Z48-Z52</f>
        <v>-3.9451320200000053</v>
      </c>
      <c r="AA51" s="204" t="s">
        <v>215</v>
      </c>
    </row>
    <row r="52" spans="2:27" x14ac:dyDescent="0.2">
      <c r="B52" t="s">
        <v>72</v>
      </c>
      <c r="C52" s="56">
        <v>2.9</v>
      </c>
      <c r="D52" s="56">
        <v>3.3250000000000002</v>
      </c>
      <c r="E52" s="56">
        <v>1.09953104</v>
      </c>
      <c r="F52" s="55">
        <v>0.95037018999999989</v>
      </c>
      <c r="G52" s="55">
        <v>-0.35284368490199924</v>
      </c>
      <c r="H52" s="52">
        <v>0.53009103540118829</v>
      </c>
      <c r="I52" s="56">
        <v>2.2271485804991888</v>
      </c>
      <c r="J52" s="56">
        <v>0.64647809597309935</v>
      </c>
      <c r="K52" s="55">
        <v>0.54961825246082152</v>
      </c>
      <c r="L52" s="55">
        <v>0.56732998156607917</v>
      </c>
      <c r="M52" s="55">
        <v>0.58883135999999991</v>
      </c>
      <c r="N52" s="55">
        <v>2.3522576900000001</v>
      </c>
      <c r="O52" s="52"/>
      <c r="P52" s="55"/>
      <c r="Q52" s="55"/>
      <c r="R52" s="55"/>
      <c r="S52" s="55"/>
      <c r="T52" s="55"/>
      <c r="U52" s="55">
        <v>0.72329932999999991</v>
      </c>
      <c r="V52">
        <v>0.7</v>
      </c>
      <c r="W52">
        <v>0.5</v>
      </c>
      <c r="X52" s="206">
        <v>0.5731102600000002</v>
      </c>
      <c r="Y52" s="55">
        <v>2.5300624599999999</v>
      </c>
      <c r="Z52" s="55">
        <f>-[1]Quartalswerte!$K$129/1000</f>
        <v>0.66389485000000004</v>
      </c>
      <c r="AA52" s="196">
        <f>+(Z52/U52)-1</f>
        <v>-8.2129870077440659E-2</v>
      </c>
    </row>
    <row r="53" spans="2:27" x14ac:dyDescent="0.2">
      <c r="C53" s="46"/>
      <c r="D53" s="46"/>
      <c r="E53" s="46"/>
      <c r="F53" s="46"/>
      <c r="G53" s="46"/>
      <c r="H53" s="46"/>
      <c r="I53" s="46"/>
      <c r="J53" s="46"/>
      <c r="K53" s="46"/>
      <c r="L53" s="46"/>
      <c r="M53" s="46"/>
      <c r="N53" s="46"/>
      <c r="AA53" s="12"/>
    </row>
    <row r="54" spans="2:27" x14ac:dyDescent="0.2">
      <c r="B54" s="1" t="s">
        <v>23</v>
      </c>
      <c r="C54" s="53">
        <v>59.6</v>
      </c>
      <c r="D54" s="53">
        <v>51.5</v>
      </c>
      <c r="E54" s="53">
        <v>6.0112265304733548</v>
      </c>
      <c r="F54" s="53">
        <v>12.526964749252443</v>
      </c>
      <c r="G54" s="53">
        <v>21.473216739741307</v>
      </c>
      <c r="H54" s="53">
        <v>44.056355217532477</v>
      </c>
      <c r="I54" s="53">
        <v>84.067763236999582</v>
      </c>
      <c r="J54" s="53">
        <v>14.694021029999998</v>
      </c>
      <c r="K54" s="53">
        <v>23.352008449999964</v>
      </c>
      <c r="L54" s="53">
        <v>20.979961410000051</v>
      </c>
      <c r="M54" s="53">
        <v>54.1</v>
      </c>
      <c r="N54" s="53">
        <v>113.2</v>
      </c>
      <c r="P54" s="53"/>
      <c r="Q54" s="53"/>
      <c r="R54" s="53"/>
      <c r="S54" s="53"/>
      <c r="T54" s="53">
        <v>165.1</v>
      </c>
      <c r="U54" s="53">
        <v>19.5</v>
      </c>
      <c r="V54" s="53">
        <v>28.3</v>
      </c>
      <c r="W54" s="53">
        <v>31.1</v>
      </c>
      <c r="X54" s="53">
        <v>73.447223860521575</v>
      </c>
      <c r="Y54" s="53">
        <v>152.32894620600041</v>
      </c>
      <c r="Z54" s="53">
        <v>21.9</v>
      </c>
      <c r="AA54" s="199">
        <f>+(Z54/U54)-1</f>
        <v>0.12307692307692308</v>
      </c>
    </row>
    <row r="55" spans="2:27" x14ac:dyDescent="0.2">
      <c r="B55" s="17" t="s">
        <v>214</v>
      </c>
      <c r="C55" s="29">
        <f t="shared" ref="C55:L55" si="26">C54/C12</f>
        <v>0.29030686799805161</v>
      </c>
      <c r="D55" s="29">
        <f t="shared" si="26"/>
        <v>0.24973087255481954</v>
      </c>
      <c r="E55" s="29">
        <f t="shared" si="26"/>
        <v>0.11463566381541089</v>
      </c>
      <c r="F55" s="98">
        <f t="shared" si="26"/>
        <v>0.23597618784755878</v>
      </c>
      <c r="G55" s="98">
        <f t="shared" si="26"/>
        <v>0.39914219098606574</v>
      </c>
      <c r="H55" s="98">
        <f t="shared" si="26"/>
        <v>0.82083297418980228</v>
      </c>
      <c r="I55" s="29">
        <f t="shared" si="26"/>
        <v>0.39469446195382624</v>
      </c>
      <c r="J55" s="29">
        <f t="shared" si="26"/>
        <v>0.27406458227716773</v>
      </c>
      <c r="K55" s="98">
        <f t="shared" si="26"/>
        <v>0.42998995491325032</v>
      </c>
      <c r="L55" s="98">
        <f t="shared" si="26"/>
        <v>0.28378897669257874</v>
      </c>
      <c r="M55" s="98">
        <f>M54/M12</f>
        <v>0.5559297752479716</v>
      </c>
      <c r="N55" s="98">
        <f>N54/N12</f>
        <v>0.40549361267765199</v>
      </c>
      <c r="P55" s="98"/>
      <c r="Q55" s="98"/>
      <c r="R55" s="98"/>
      <c r="S55" s="98"/>
      <c r="T55" s="98">
        <v>0.35836770132407209</v>
      </c>
      <c r="U55" s="98">
        <f>U54/U12</f>
        <v>0.16800453543182881</v>
      </c>
      <c r="V55" s="98">
        <v>0.23599999999999999</v>
      </c>
      <c r="W55" s="98">
        <v>0.26300000000000001</v>
      </c>
      <c r="X55" s="29">
        <f>X54/X$12</f>
        <v>0.59915654010459762</v>
      </c>
      <c r="Y55" s="29">
        <f>Y54/Y$12</f>
        <v>0.31951482796060154</v>
      </c>
      <c r="Z55" s="29">
        <f>Z54/Z$12</f>
        <v>0.18097277457090544</v>
      </c>
      <c r="AA55" s="205">
        <f>+(Z55-U55)*100</f>
        <v>1.2968239139076632</v>
      </c>
    </row>
  </sheetData>
  <mergeCells count="5">
    <mergeCell ref="E5:H5"/>
    <mergeCell ref="J5:N5"/>
    <mergeCell ref="P5:T5"/>
    <mergeCell ref="U5:Y5"/>
    <mergeCell ref="Z5:AA5"/>
  </mergeCells>
  <pageMargins left="0.70866141732283472"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P76"/>
  <sheetViews>
    <sheetView showGridLines="0" zoomScale="80" zoomScaleNormal="80" zoomScaleSheetLayoutView="100" workbookViewId="0">
      <pane xSplit="2" ySplit="6" topLeftCell="C7" activePane="bottomRight" state="frozen"/>
      <selection activeCell="P11" sqref="P11"/>
      <selection pane="topRight" activeCell="P11" sqref="P11"/>
      <selection pane="bottomLeft" activeCell="P11" sqref="P11"/>
      <selection pane="bottomRight" activeCell="D78" sqref="D78"/>
    </sheetView>
  </sheetViews>
  <sheetFormatPr baseColWidth="10" defaultColWidth="9.140625" defaultRowHeight="12.75" outlineLevelCol="1" x14ac:dyDescent="0.2"/>
  <cols>
    <col min="1" max="1" width="2.7109375" customWidth="1"/>
    <col min="2" max="2" width="55" bestFit="1" customWidth="1"/>
    <col min="3" max="3" width="14" bestFit="1" customWidth="1"/>
    <col min="4" max="4" width="13.7109375" bestFit="1" customWidth="1"/>
    <col min="5" max="5" width="13.42578125" bestFit="1" customWidth="1"/>
    <col min="6" max="6" width="13.42578125" hidden="1" customWidth="1" outlineLevel="1"/>
    <col min="7" max="8" width="14.140625" hidden="1" customWidth="1" outlineLevel="1"/>
    <col min="9" max="9" width="14.140625" bestFit="1" customWidth="1" collapsed="1"/>
    <col min="10" max="12" width="14.140625" hidden="1" customWidth="1" outlineLevel="1"/>
    <col min="13" max="13" width="14.140625" bestFit="1" customWidth="1" collapsed="1"/>
    <col min="14" max="15" width="14.140625" bestFit="1" customWidth="1"/>
  </cols>
  <sheetData>
    <row r="2" spans="2:15" x14ac:dyDescent="0.2">
      <c r="N2" s="25"/>
      <c r="O2" s="25"/>
    </row>
    <row r="3" spans="2:15" s="10" customFormat="1" x14ac:dyDescent="0.2">
      <c r="B3" s="11" t="s">
        <v>32</v>
      </c>
      <c r="C3" s="11"/>
      <c r="D3" s="11"/>
      <c r="E3" s="11"/>
      <c r="F3" s="11"/>
      <c r="G3" s="11"/>
      <c r="H3" s="11"/>
      <c r="I3" s="11"/>
      <c r="J3" s="11"/>
      <c r="K3" s="11"/>
      <c r="L3" s="11"/>
      <c r="M3" s="11"/>
      <c r="N3" s="11"/>
      <c r="O3" s="162"/>
    </row>
    <row r="4" spans="2:15" x14ac:dyDescent="0.2">
      <c r="M4" s="163"/>
      <c r="N4" s="163"/>
      <c r="O4" s="163"/>
    </row>
    <row r="5" spans="2:15" x14ac:dyDescent="0.2">
      <c r="B5" s="1"/>
      <c r="C5" s="1"/>
      <c r="D5" s="1"/>
      <c r="E5" s="1"/>
      <c r="F5" s="1"/>
      <c r="G5" s="31"/>
      <c r="H5" s="31"/>
      <c r="I5" s="31"/>
      <c r="J5" s="31"/>
      <c r="K5" s="31"/>
      <c r="L5" s="31"/>
      <c r="M5" s="31"/>
      <c r="N5" s="170"/>
      <c r="O5" s="170"/>
    </row>
    <row r="6" spans="2:15" x14ac:dyDescent="0.2">
      <c r="B6" s="1" t="s">
        <v>115</v>
      </c>
      <c r="C6" s="2" t="s">
        <v>28</v>
      </c>
      <c r="D6" s="2" t="s">
        <v>29</v>
      </c>
      <c r="E6" s="51" t="s">
        <v>30</v>
      </c>
      <c r="F6" s="23" t="s">
        <v>5</v>
      </c>
      <c r="G6" s="2" t="s">
        <v>6</v>
      </c>
      <c r="H6" s="2" t="s">
        <v>122</v>
      </c>
      <c r="I6" s="51" t="s">
        <v>150</v>
      </c>
      <c r="J6" s="51" t="s">
        <v>152</v>
      </c>
      <c r="K6" s="51" t="s">
        <v>157</v>
      </c>
      <c r="L6" s="51" t="s">
        <v>162</v>
      </c>
      <c r="M6" s="51" t="s">
        <v>189</v>
      </c>
      <c r="N6" s="171" t="s">
        <v>204</v>
      </c>
      <c r="O6" s="51" t="s">
        <v>205</v>
      </c>
    </row>
    <row r="7" spans="2:15" ht="5.0999999999999996" customHeight="1" x14ac:dyDescent="0.2">
      <c r="B7" s="7"/>
      <c r="G7" s="32"/>
      <c r="H7" s="32"/>
      <c r="I7" s="32"/>
      <c r="J7" s="32"/>
      <c r="K7" s="32"/>
      <c r="L7" s="32"/>
      <c r="M7" s="32"/>
      <c r="N7" s="172"/>
      <c r="O7" s="172"/>
    </row>
    <row r="8" spans="2:15" x14ac:dyDescent="0.2">
      <c r="B8" s="8" t="s">
        <v>8</v>
      </c>
      <c r="G8" s="32"/>
      <c r="H8" s="32"/>
      <c r="I8" s="32"/>
      <c r="J8" s="32"/>
      <c r="K8" s="32"/>
      <c r="L8" s="32"/>
      <c r="M8" s="32"/>
      <c r="N8" s="172"/>
      <c r="O8" s="172"/>
    </row>
    <row r="9" spans="2:15" x14ac:dyDescent="0.2">
      <c r="B9" t="s">
        <v>34</v>
      </c>
      <c r="C9" s="52">
        <v>204.5</v>
      </c>
      <c r="D9" s="52">
        <v>206.9</v>
      </c>
      <c r="E9" s="52">
        <v>207.8</v>
      </c>
      <c r="F9" s="102"/>
      <c r="G9" s="58">
        <v>198.8</v>
      </c>
      <c r="H9" s="58">
        <v>200.8</v>
      </c>
      <c r="I9" s="58">
        <f>1/1000*[2]BS!$G$9</f>
        <v>209.923</v>
      </c>
      <c r="J9" s="59">
        <f>[3]Bilanz!$I7/1000000</f>
        <v>210.23139531999999</v>
      </c>
      <c r="K9" s="59">
        <f>[4]Bilanz!$I7/1000000</f>
        <v>211.16981497999998</v>
      </c>
      <c r="L9" s="59">
        <f>[5]Bilanz!$I7/1000000</f>
        <v>383.82919767999999</v>
      </c>
      <c r="M9" s="59">
        <f>[6]Bilanz!$J7/1000000</f>
        <v>648.57048144000009</v>
      </c>
      <c r="N9" s="173">
        <f>IFERROR(VLOOKUP("BA11100",'[7]ohne Kontensplit'!$B$5:$CC$296,79,FALSE),0)/1000000</f>
        <v>604.69040309000002</v>
      </c>
      <c r="O9" s="173">
        <f>IFERROR(VLOOKUP("BA11100",'[8]ohne Kontensplit.'!$B$5:$CC$296,79,FALSE),0)/1000000</f>
        <v>599.37651201999995</v>
      </c>
    </row>
    <row r="10" spans="2:15" x14ac:dyDescent="0.2">
      <c r="B10" t="s">
        <v>35</v>
      </c>
      <c r="C10" s="52">
        <v>386.1</v>
      </c>
      <c r="D10" s="52">
        <v>380.7</v>
      </c>
      <c r="E10" s="52">
        <v>372.2</v>
      </c>
      <c r="F10" s="102"/>
      <c r="G10" s="58">
        <v>371.7</v>
      </c>
      <c r="H10" s="58">
        <v>383.4</v>
      </c>
      <c r="I10" s="58">
        <f>1/1000*[2]BS!$G$10</f>
        <v>381.82100000000003</v>
      </c>
      <c r="J10" s="59">
        <f>[3]Bilanz!$I8/1000000</f>
        <v>383.09801985000001</v>
      </c>
      <c r="K10" s="59">
        <f>[4]Bilanz!$I8/1000000</f>
        <v>392.55132843000001</v>
      </c>
      <c r="L10" s="59">
        <f>[5]Bilanz!$I8/1000000</f>
        <v>980.43867053999998</v>
      </c>
      <c r="M10" s="59">
        <f>[6]Bilanz!$J8/1000000</f>
        <v>1378.83639988</v>
      </c>
      <c r="N10" s="173">
        <f>IFERROR(VLOOKUP("BA12200",'[7]ohne Kontensplit'!$B$5:$CC$296,79,FALSE),0)/1000000</f>
        <v>1402.1337146600001</v>
      </c>
      <c r="O10" s="173">
        <f>IFERROR(VLOOKUP("BA12200",'[8]ohne Kontensplit.'!$B$5:$CC$296,79,FALSE),0)/1000000</f>
        <v>1393.9752170899999</v>
      </c>
    </row>
    <row r="11" spans="2:15" x14ac:dyDescent="0.2">
      <c r="B11" t="s">
        <v>36</v>
      </c>
      <c r="C11" s="52">
        <v>0.5</v>
      </c>
      <c r="D11" s="52">
        <v>0.5</v>
      </c>
      <c r="E11" s="52">
        <v>0.5</v>
      </c>
      <c r="F11" s="102"/>
      <c r="G11" s="58">
        <v>0.5</v>
      </c>
      <c r="H11" s="58">
        <v>0</v>
      </c>
      <c r="I11" s="58">
        <f>1/1000*[2]BS!$G$11</f>
        <v>8.0000000000000002E-3</v>
      </c>
      <c r="J11" s="59">
        <f>[3]Bilanz!$I9/1000000</f>
        <v>0</v>
      </c>
      <c r="K11" s="59">
        <f>[4]Bilanz!$I9/1000000</f>
        <v>0</v>
      </c>
      <c r="L11" s="59">
        <f>[5]Bilanz!$I9/1000000</f>
        <v>0</v>
      </c>
      <c r="M11" s="59">
        <f>[6]Bilanz!$J9/1000000</f>
        <v>2.9999999999999997E-8</v>
      </c>
      <c r="N11" s="173">
        <f>IFERROR(VLOOKUP("BA12900",'[7]ohne Kontensplit'!$B$5:$CC$296,79,FALSE),0)/1000000</f>
        <v>2.9999999999999997E-8</v>
      </c>
      <c r="O11" s="173">
        <f>IFERROR(VLOOKUP("BA12900",'[8]ohne Kontensplit.'!$B$5:$CC$296,79,FALSE),0)/1000000</f>
        <v>2.9999999999999997E-8</v>
      </c>
    </row>
    <row r="12" spans="2:15" x14ac:dyDescent="0.2">
      <c r="B12" t="s">
        <v>37</v>
      </c>
      <c r="C12" s="52">
        <v>0.3</v>
      </c>
      <c r="D12" s="52">
        <v>0.3</v>
      </c>
      <c r="E12" s="52">
        <v>0.3</v>
      </c>
      <c r="F12" s="102"/>
      <c r="G12" s="58">
        <v>0.3</v>
      </c>
      <c r="H12" s="58">
        <v>0.28299999999999997</v>
      </c>
      <c r="I12" s="58">
        <f>1/1000*[2]BS!$G$12</f>
        <v>0.27600000000000002</v>
      </c>
      <c r="J12" s="59">
        <f>[3]Bilanz!$I10/1000000</f>
        <v>0.2834062</v>
      </c>
      <c r="K12" s="59">
        <f>[4]Bilanz!$I10/1000000</f>
        <v>0.33702446000000003</v>
      </c>
      <c r="L12" s="59">
        <f>[5]Bilanz!$I10/1000000</f>
        <v>0.36458091999999998</v>
      </c>
      <c r="M12" s="59">
        <f>[6]Bilanz!$J10/1000000</f>
        <v>0.31961224999999999</v>
      </c>
      <c r="N12" s="173">
        <f>IFERROR(VLOOKUP("BA13000",'[7]ohne Kontensplit'!$B$5:$CC$296,79,FALSE),0)/1000000</f>
        <v>0.38081219999999999</v>
      </c>
      <c r="O12" s="173">
        <f>IFERROR(VLOOKUP("BA13000",'[8]ohne Kontensplit.'!$B$5:$CC$296,79,FALSE),0)/1000000</f>
        <v>0.38081219999999999</v>
      </c>
    </row>
    <row r="13" spans="2:15" x14ac:dyDescent="0.2">
      <c r="B13" s="22" t="s">
        <v>40</v>
      </c>
      <c r="C13" s="55">
        <v>9.1999999999999993</v>
      </c>
      <c r="D13" s="55">
        <v>9.3000000000000007</v>
      </c>
      <c r="E13" s="55">
        <v>9.4</v>
      </c>
      <c r="F13" s="102"/>
      <c r="G13" s="59">
        <v>9.5</v>
      </c>
      <c r="H13" s="59">
        <v>0</v>
      </c>
      <c r="I13" s="59">
        <f>1/1000*[2]BS!$G$13</f>
        <v>0</v>
      </c>
      <c r="J13" s="59">
        <f>[3]Bilanz!$I11/1000000</f>
        <v>0</v>
      </c>
      <c r="K13" s="59">
        <f>[4]Bilanz!$I12/1000000</f>
        <v>9.2328070000000012E-2</v>
      </c>
      <c r="L13" s="59">
        <f>[5]Bilanz!$I12/1000000</f>
        <v>8.977460000000001E-2</v>
      </c>
      <c r="M13" s="59">
        <f>[6]Bilanz!$J13/1000000</f>
        <v>0.16362636999999999</v>
      </c>
      <c r="N13" s="173">
        <f>IFERROR(VLOOKUP("BA13200",'[7]ohne Kontensplit'!$B$5:$CC$296,79,FALSE),0)/1000000</f>
        <v>0</v>
      </c>
      <c r="O13" s="173">
        <f>IFERROR(VLOOKUP("BA13200",'[8]ohne Kontensplit.'!$B$5:$CC$296,79,FALSE),0)/1000000</f>
        <v>0</v>
      </c>
    </row>
    <row r="14" spans="2:15" x14ac:dyDescent="0.2">
      <c r="B14" t="s">
        <v>191</v>
      </c>
      <c r="C14" s="52">
        <v>0.8</v>
      </c>
      <c r="D14" s="52">
        <v>0.9</v>
      </c>
      <c r="E14" s="52">
        <v>1.5</v>
      </c>
      <c r="F14" s="102"/>
      <c r="G14" s="58">
        <v>1.1000000000000001</v>
      </c>
      <c r="H14" s="58">
        <v>1.1000000000000001</v>
      </c>
      <c r="I14" s="58">
        <f>1/1000*[2]BS!$G$14</f>
        <v>1.1480000000000001</v>
      </c>
      <c r="J14" s="59">
        <f>[3]Bilanz!$I$13/1000000</f>
        <v>1.1480746000000002</v>
      </c>
      <c r="K14" s="59">
        <f>[4]Bilanz!$I$13/1000000</f>
        <v>0.34857459999999996</v>
      </c>
      <c r="L14" s="59">
        <f>[5]Bilanz!$I$13/1000000+[5]Bilanz!$I$14/1000000</f>
        <v>0.58443022999999994</v>
      </c>
      <c r="M14" s="59">
        <f>[6]Bilanz!$J$14/1000000+[6]Bilanz!$J$15/1000000</f>
        <v>0.47573413000000003</v>
      </c>
      <c r="N14" s="173">
        <f>IFERROR(VLOOKUP("BA13600",'[7]ohne Kontensplit'!$B$5:$CC$296,79,FALSE),0)/1000000+IFERROR(VLOOKUP("BA13650",'[7]ohne Kontensplit'!$B$5:$CC$296,79,FALSE),0)/1000000+IFERROR(VLOOKUP("BA13800",'[7]ohne Kontensplit'!$B$5:$CC$296,79,FALSE),0)/1000000</f>
        <v>5.8689306400000003</v>
      </c>
      <c r="O14" s="173">
        <f>IFERROR(VLOOKUP("BA13600",'[8]ohne Kontensplit.'!$B$5:$CC$296,79,FALSE),0)/1000000+IFERROR(VLOOKUP("BA13650",'[8]ohne Kontensplit.'!$B$5:$CC$296,79,FALSE),0)/1000000+IFERROR(VLOOKUP("BA13800",'[8]ohne Kontensplit.'!$B$5:$CC$296,79,FALSE),0)/1000000</f>
        <v>6.9278228200000003</v>
      </c>
    </row>
    <row r="15" spans="2:15" x14ac:dyDescent="0.2">
      <c r="B15" t="s">
        <v>74</v>
      </c>
      <c r="C15" s="52">
        <v>0.2</v>
      </c>
      <c r="D15" s="52">
        <v>0.1</v>
      </c>
      <c r="E15" s="60">
        <v>0</v>
      </c>
      <c r="F15" s="103"/>
      <c r="G15" s="58">
        <v>0</v>
      </c>
      <c r="H15" s="58">
        <v>7.5999999999999998E-2</v>
      </c>
      <c r="I15" s="58">
        <f>1/1000*[2]BS!$G$15</f>
        <v>7.2000000000000008E-2</v>
      </c>
      <c r="J15" s="59">
        <f>[3]Bilanz!$I$14/1000000</f>
        <v>1.8047899199999999</v>
      </c>
      <c r="K15" s="59">
        <f>[4]Bilanz!$I$14/1000000</f>
        <v>1.7549895200000001</v>
      </c>
      <c r="L15" s="59">
        <f>[5]Bilanz!$I$15/1000000</f>
        <v>2.8202922400000001</v>
      </c>
      <c r="M15" s="59">
        <f>[6]Bilanz!$J$16/1000000</f>
        <v>4.3396514699999997</v>
      </c>
      <c r="N15" s="173">
        <f>IFERROR(VLOOKUP("BA13700",'[7]ohne Kontensplit'!$B$5:$CC$296,79,FALSE),0)/1000000</f>
        <v>3.7265894100000003</v>
      </c>
      <c r="O15" s="173">
        <f>IFERROR(VLOOKUP("BA13700",'[8]ohne Kontensplit.'!$B$5:$CC$296,79,FALSE),0)/1000000</f>
        <v>3.5625036699999999</v>
      </c>
    </row>
    <row r="16" spans="2:15" x14ac:dyDescent="0.2">
      <c r="B16" t="s">
        <v>153</v>
      </c>
      <c r="C16" s="52"/>
      <c r="D16" s="52"/>
      <c r="E16" s="60"/>
      <c r="F16" s="103"/>
      <c r="G16" s="58"/>
      <c r="H16" s="58"/>
      <c r="I16" s="58"/>
      <c r="J16" s="59">
        <f>[3]Bilanz!$I$16/1000000</f>
        <v>2.3388267300000001</v>
      </c>
      <c r="K16" s="59">
        <f>[4]Bilanz!$I$16/1000000</f>
        <v>0</v>
      </c>
      <c r="L16" s="59">
        <f>[5]Bilanz!$I$17/1000000</f>
        <v>1.5552599999999999E-3</v>
      </c>
      <c r="M16" s="59">
        <f>[6]Bilanz!$J$18/1000000</f>
        <v>9.9071939999999997E-2</v>
      </c>
      <c r="N16" s="173">
        <f>IFERROR(VLOOKUP("BA13900",'[7]ohne Kontensplit'!$B$5:$CC$296,79,FALSE),0)/1000000</f>
        <v>2.6847199599999998</v>
      </c>
      <c r="O16" s="173">
        <f>IFERROR(VLOOKUP("BA13900",'[8]ohne Kontensplit.'!$B$5:$CC$296,79,FALSE),0)/1000000</f>
        <v>1.8758282900000001</v>
      </c>
    </row>
    <row r="17" spans="2:15" ht="5.0999999999999996" customHeight="1" x14ac:dyDescent="0.2">
      <c r="C17" s="52"/>
      <c r="D17" s="52"/>
      <c r="E17" s="60"/>
      <c r="F17" s="103"/>
      <c r="G17" s="58"/>
      <c r="H17" s="58"/>
      <c r="I17" s="58"/>
      <c r="J17" s="59"/>
      <c r="K17" s="59"/>
      <c r="L17" s="59"/>
      <c r="M17" s="59"/>
      <c r="N17" s="173"/>
      <c r="O17" s="173"/>
    </row>
    <row r="18" spans="2:15" s="12" customFormat="1" x14ac:dyDescent="0.2">
      <c r="B18" s="13" t="s">
        <v>9</v>
      </c>
      <c r="C18" s="61">
        <v>601.70000000000005</v>
      </c>
      <c r="D18" s="61">
        <v>598.70000000000005</v>
      </c>
      <c r="E18" s="61">
        <v>591.70000000000005</v>
      </c>
      <c r="F18" s="105"/>
      <c r="G18" s="62">
        <v>581.9</v>
      </c>
      <c r="H18" s="62">
        <f>SUM(H9:H15)</f>
        <v>585.65900000000011</v>
      </c>
      <c r="I18" s="62">
        <f>SUM(I9:I15)</f>
        <v>593.24800000000005</v>
      </c>
      <c r="J18" s="100">
        <f>SUM(J9:J16)</f>
        <v>598.90451261999988</v>
      </c>
      <c r="K18" s="100">
        <f>SUM(K9:K16)</f>
        <v>606.25406005999992</v>
      </c>
      <c r="L18" s="100">
        <f>SUM(L9:L16)</f>
        <v>1368.1285014699999</v>
      </c>
      <c r="M18" s="100">
        <f>SUM(M9:M16)</f>
        <v>2032.8045775100002</v>
      </c>
      <c r="N18" s="174">
        <f t="shared" ref="N18" si="0">SUM(N9:N16)</f>
        <v>2019.48516999</v>
      </c>
      <c r="O18" s="174">
        <f t="shared" ref="O18" si="1">SUM(O9:O16)</f>
        <v>2006.0986961199999</v>
      </c>
    </row>
    <row r="19" spans="2:15" x14ac:dyDescent="0.2">
      <c r="C19" s="52"/>
      <c r="D19" s="52"/>
      <c r="E19" s="60"/>
      <c r="F19" s="60"/>
      <c r="G19" s="58"/>
      <c r="H19" s="58"/>
      <c r="I19" s="58"/>
      <c r="J19" s="59"/>
      <c r="K19" s="59"/>
      <c r="L19" s="59"/>
      <c r="M19" s="59"/>
      <c r="N19" s="173"/>
      <c r="O19" s="173"/>
    </row>
    <row r="20" spans="2:15" x14ac:dyDescent="0.2">
      <c r="B20" s="8" t="s">
        <v>10</v>
      </c>
      <c r="C20" s="52"/>
      <c r="D20" s="52"/>
      <c r="E20" s="52"/>
      <c r="F20" s="52"/>
      <c r="G20" s="58"/>
      <c r="H20" s="58"/>
      <c r="I20" s="58"/>
      <c r="J20" s="59"/>
      <c r="K20" s="59"/>
      <c r="L20" s="59"/>
      <c r="M20" s="59"/>
      <c r="N20" s="173"/>
      <c r="O20" s="173"/>
    </row>
    <row r="21" spans="2:15" x14ac:dyDescent="0.2">
      <c r="B21" t="s">
        <v>38</v>
      </c>
      <c r="C21" s="52">
        <v>1.5</v>
      </c>
      <c r="D21" s="52">
        <v>2.5</v>
      </c>
      <c r="E21" s="52">
        <v>1.7</v>
      </c>
      <c r="F21" s="102"/>
      <c r="G21" s="58">
        <v>1.9</v>
      </c>
      <c r="H21" s="58">
        <v>2.5</v>
      </c>
      <c r="I21" s="58">
        <f>1/1000*[2]BS!$G$19</f>
        <v>3.3420000000000001</v>
      </c>
      <c r="J21" s="59">
        <f>[3]Bilanz!$I20/1000000</f>
        <v>4.4175391699999995</v>
      </c>
      <c r="K21" s="59">
        <f>[4]Bilanz!$I20/1000000</f>
        <v>4.7336244900000004</v>
      </c>
      <c r="L21" s="59">
        <f>[5]Bilanz!$I21/1000000</f>
        <v>6.7166292099999998</v>
      </c>
      <c r="M21" s="59">
        <f>[6]Bilanz!$J22/1000000</f>
        <v>10.120683319999999</v>
      </c>
      <c r="N21" s="173">
        <f>IFERROR(VLOOKUP("BA14100",'[7]ohne Kontensplit'!$B$5:$CC$296,79,FALSE),0)/1000000</f>
        <v>4.2236272699999997</v>
      </c>
      <c r="O21" s="173">
        <f>IFERROR(VLOOKUP("BA14100",'[8]ohne Kontensplit.'!$B$5:$CC$296,79,FALSE),0)/1000000</f>
        <v>6.3865856299999999</v>
      </c>
    </row>
    <row r="22" spans="2:15" x14ac:dyDescent="0.2">
      <c r="B22" t="s">
        <v>39</v>
      </c>
      <c r="C22" s="52">
        <v>16.3</v>
      </c>
      <c r="D22" s="52">
        <v>18.5</v>
      </c>
      <c r="E22" s="52">
        <v>18.899999999999999</v>
      </c>
      <c r="F22" s="102"/>
      <c r="G22" s="58">
        <v>24</v>
      </c>
      <c r="H22" s="58">
        <v>21.2</v>
      </c>
      <c r="I22" s="58">
        <f>1/1000*[2]BS!$G$20</f>
        <v>19.115000000000002</v>
      </c>
      <c r="J22" s="59">
        <f>[3]Bilanz!$I21/1000000</f>
        <v>27.463070579999997</v>
      </c>
      <c r="K22" s="59">
        <f>[4]Bilanz!$I21/1000000</f>
        <v>28.861176440000001</v>
      </c>
      <c r="L22" s="59">
        <f>[5]Bilanz!$I22/1000000</f>
        <v>26.448449309999997</v>
      </c>
      <c r="M22" s="59">
        <f>[6]Bilanz!$J23/1000000</f>
        <v>39.592412179999997</v>
      </c>
      <c r="N22" s="173">
        <f>IFERROR(VLOOKUP("BA14400",'[7]ohne Kontensplit'!$B$5:$CC$296,79,FALSE),0)/1000000</f>
        <v>48.250881030000002</v>
      </c>
      <c r="O22" s="173">
        <f>IFERROR(VLOOKUP("BA14400",'[8]ohne Kontensplit.'!$B$5:$CC$296,79,FALSE),0)/1000000</f>
        <v>43.364573249999999</v>
      </c>
    </row>
    <row r="23" spans="2:15" x14ac:dyDescent="0.2">
      <c r="B23" t="s">
        <v>40</v>
      </c>
      <c r="C23" s="52">
        <v>2.9</v>
      </c>
      <c r="D23" s="52">
        <v>6</v>
      </c>
      <c r="E23" s="52">
        <v>2.2000000000000002</v>
      </c>
      <c r="F23" s="102"/>
      <c r="G23" s="58">
        <v>4.0999999999999996</v>
      </c>
      <c r="H23" s="58">
        <v>2.4</v>
      </c>
      <c r="I23" s="58">
        <f>1/1000*[2]BS!$G$21</f>
        <v>3.129</v>
      </c>
      <c r="J23" s="59">
        <f>[3]Bilanz!$I22/1000000</f>
        <v>5.0205950799999997</v>
      </c>
      <c r="K23" s="59">
        <f>[4]Bilanz!$I22/1000000</f>
        <v>0.19023077999999999</v>
      </c>
      <c r="L23" s="59">
        <f>[5]Bilanz!$I23/1000000</f>
        <v>2.3031556499999999</v>
      </c>
      <c r="M23" s="59">
        <f>[6]Bilanz!$J24/1000000</f>
        <v>3.5793639599999998</v>
      </c>
      <c r="N23" s="173">
        <f>IFERROR(VLOOKUP("BA14500",'[7]ohne Kontensplit'!$B$5:$CC$296,79,FALSE),0)/1000000</f>
        <v>8.8277469999999997E-2</v>
      </c>
      <c r="O23" s="173">
        <f>IFERROR(VLOOKUP("BA14500",'[8]ohne Kontensplit.'!$B$5:$CC$296,79,FALSE),0)/1000000</f>
        <v>0.19976523000000002</v>
      </c>
    </row>
    <row r="24" spans="2:15" x14ac:dyDescent="0.2">
      <c r="B24" t="s">
        <v>192</v>
      </c>
      <c r="C24" s="52">
        <v>3.8</v>
      </c>
      <c r="D24" s="52">
        <v>18.600000000000001</v>
      </c>
      <c r="E24" s="52">
        <v>7.1</v>
      </c>
      <c r="F24" s="102"/>
      <c r="G24" s="58">
        <v>8.9</v>
      </c>
      <c r="H24" s="58">
        <v>2.1</v>
      </c>
      <c r="I24" s="58">
        <f>1/1000*[2]BS!$G$22</f>
        <v>4.6619999999999999</v>
      </c>
      <c r="J24" s="59">
        <f>[3]Bilanz!$I24/1000000</f>
        <v>14.21521617</v>
      </c>
      <c r="K24" s="59">
        <f>[4]Bilanz!$I24/1000000</f>
        <v>2.3823568799999997</v>
      </c>
      <c r="L24" s="59">
        <f>[5]Bilanz!$I$25/1000000</f>
        <v>4.6333033200000004</v>
      </c>
      <c r="M24" s="59">
        <f>[6]Bilanz!$J$25/1000000+[6]Bilanz!$J$26/1000000</f>
        <v>14.1064284</v>
      </c>
      <c r="N24" s="173">
        <f>IFERROR(VLOOKUP("BA14900",'[7]ohne Kontensplit'!$B$5:$CC$296,79,FALSE),0)/1000000+IFERROR(VLOOKUP("BA14910",'[7]ohne Kontensplit'!$B$5:$CC$296,79,FALSE),0)/1000000</f>
        <v>10.356358090000001</v>
      </c>
      <c r="O24" s="173">
        <f>IFERROR(VLOOKUP("BA14900",'[8]ohne Kontensplit.'!$B$5:$CC$296,79,FALSE),0)/1000000+IFERROR(VLOOKUP("BA14910",'[8]ohne Kontensplit.'!$B$5:$CC$296,79,FALSE),0)/1000000</f>
        <v>14.7214902</v>
      </c>
    </row>
    <row r="25" spans="2:15" x14ac:dyDescent="0.2">
      <c r="B25" s="22" t="s">
        <v>161</v>
      </c>
      <c r="C25" s="52">
        <v>3.7</v>
      </c>
      <c r="D25" s="52">
        <v>1.1000000000000001</v>
      </c>
      <c r="E25" s="52">
        <v>0.9</v>
      </c>
      <c r="F25" s="102"/>
      <c r="G25" s="58">
        <v>2.5</v>
      </c>
      <c r="H25" s="58">
        <v>9.9</v>
      </c>
      <c r="I25" s="58">
        <f>1/1000*[2]BS!$G$23</f>
        <v>13.082000000000001</v>
      </c>
      <c r="J25" s="59">
        <f>[3]Bilanz!$I23/1000000</f>
        <v>13.37505152</v>
      </c>
      <c r="K25" s="59">
        <f>[4]Bilanz!$I23/1000000+[4]Bilanz!$I$30/1000000</f>
        <v>11.82896968</v>
      </c>
      <c r="L25" s="59">
        <f>[5]Bilanz!$I24/1000000</f>
        <v>11.035406119999999</v>
      </c>
      <c r="M25" s="59">
        <f>'[6]Balance sheet'!$I$32/1000000</f>
        <v>0.30272175000000001</v>
      </c>
      <c r="N25" s="173">
        <f>IFERROR(VLOOKUP("BA16000",'[7]ohne Kontensplit'!$B$5:$CC$296,79,FALSE),0)/1000000</f>
        <v>0.22850689999999999</v>
      </c>
      <c r="O25" s="173">
        <f>IFERROR(VLOOKUP("BA16000",'[8]ohne Kontensplit.'!$B$5:$CC$296,79,FALSE),0)/1000000</f>
        <v>0.16933098000000002</v>
      </c>
    </row>
    <row r="26" spans="2:15" x14ac:dyDescent="0.2">
      <c r="B26" t="s">
        <v>42</v>
      </c>
      <c r="C26" s="52">
        <v>1.8</v>
      </c>
      <c r="D26" s="52">
        <v>1.3</v>
      </c>
      <c r="E26" s="52">
        <v>1.2</v>
      </c>
      <c r="F26" s="102"/>
      <c r="G26" s="58">
        <v>1.1000000000000001</v>
      </c>
      <c r="H26" s="58">
        <v>0.54400000000000004</v>
      </c>
      <c r="I26" s="58">
        <f>1/1000*[2]BS!$G$24</f>
        <v>0.45700000000000002</v>
      </c>
      <c r="J26" s="59">
        <f>[3]Bilanz!$I28/1000000</f>
        <v>0.50915825999999997</v>
      </c>
      <c r="K26" s="59">
        <f>[4]Bilanz!$I28/1000000</f>
        <v>0.87394684</v>
      </c>
      <c r="L26" s="59">
        <f>[5]Bilanz!$I$29/1000000</f>
        <v>0.91292810999999996</v>
      </c>
      <c r="M26" s="59">
        <f>[6]Bilanz!$J$30/1000000</f>
        <v>3.90735769</v>
      </c>
      <c r="N26" s="173">
        <f>IFERROR(VLOOKUP("BA15300",'[7]ohne Kontensplit'!$B$5:$CC$296,79,FALSE),0)/1000000</f>
        <v>2.9625130899999998</v>
      </c>
      <c r="O26" s="173">
        <f>IFERROR(VLOOKUP("BA15300",'[8]ohne Kontensplit.'!$B$5:$CC$296,79,FALSE),0)/1000000</f>
        <v>3.2551062000000002</v>
      </c>
    </row>
    <row r="27" spans="2:15" x14ac:dyDescent="0.2">
      <c r="B27" t="s">
        <v>43</v>
      </c>
      <c r="C27" s="52">
        <v>45.6</v>
      </c>
      <c r="D27" s="52">
        <v>22</v>
      </c>
      <c r="E27" s="52">
        <v>70.5</v>
      </c>
      <c r="F27" s="102" t="e">
        <f>#REF!</f>
        <v>#REF!</v>
      </c>
      <c r="G27" s="58">
        <v>50.9</v>
      </c>
      <c r="H27" s="58">
        <v>36.1</v>
      </c>
      <c r="I27" s="58">
        <f>1/1000*[2]BS!$G$25</f>
        <v>24.440999999999999</v>
      </c>
      <c r="J27" s="59">
        <f>[3]Bilanz!$I29/1000000</f>
        <v>81.571444239999991</v>
      </c>
      <c r="K27" s="59">
        <f>[4]Bilanz!$I29/1000000</f>
        <v>77.657962519999998</v>
      </c>
      <c r="L27" s="59">
        <f>[5]Bilanz!$I30/1000000</f>
        <v>41.927705950000004</v>
      </c>
      <c r="M27" s="59">
        <f>[6]Bilanz!$J31/1000000</f>
        <v>85.177880950000002</v>
      </c>
      <c r="N27" s="173">
        <f>IFERROR(VLOOKUP("BA15400",'[7]ohne Kontensplit'!$B$5:$CC$296,79,FALSE),0)/1000000</f>
        <v>55.223066659999994</v>
      </c>
      <c r="O27" s="173">
        <f>IFERROR(VLOOKUP("BA15400",'[8]ohne Kontensplit.'!$B$5:$CC$296,79,FALSE),0)/1000000</f>
        <v>36.554013259999998</v>
      </c>
    </row>
    <row r="28" spans="2:15" x14ac:dyDescent="0.2">
      <c r="B28" t="s">
        <v>74</v>
      </c>
      <c r="C28" s="52">
        <v>1.1000000000000001</v>
      </c>
      <c r="D28" s="52">
        <v>1.1000000000000001</v>
      </c>
      <c r="E28" s="52">
        <v>2.2000000000000002</v>
      </c>
      <c r="F28" s="102"/>
      <c r="G28" s="58">
        <v>6.1</v>
      </c>
      <c r="H28" s="58">
        <v>6.6</v>
      </c>
      <c r="I28" s="58">
        <f>1/1000*[2]BS!$G$26</f>
        <v>5.69</v>
      </c>
      <c r="J28" s="59">
        <f>[3]Bilanz!$I$25/1000000</f>
        <v>10.35556339</v>
      </c>
      <c r="K28" s="59">
        <f>[4]Bilanz!$I$25/1000000</f>
        <v>8.5024004800000004</v>
      </c>
      <c r="L28" s="59">
        <f>[5]Bilanz!$I$26/1000000</f>
        <v>12.25490976</v>
      </c>
      <c r="M28" s="59">
        <f>[6]Bilanz!$J$27/1000000</f>
        <v>6.1625124500000004</v>
      </c>
      <c r="N28" s="173">
        <f>IFERROR(VLOOKUP("BA15000",'[7]ohne Kontensplit'!$B$5:$CC$296,79,FALSE),0)/1000000</f>
        <v>6.3096293899999996</v>
      </c>
      <c r="O28" s="173">
        <f>IFERROR(VLOOKUP("BA15000",'[8]ohne Kontensplit.'!$B$5:$CC$296,79,FALSE),0)/1000000</f>
        <v>8.3976891800000004</v>
      </c>
    </row>
    <row r="29" spans="2:15" ht="5.0999999999999996" customHeight="1" x14ac:dyDescent="0.2">
      <c r="C29" s="52"/>
      <c r="D29" s="52"/>
      <c r="E29" s="52"/>
      <c r="F29" s="102"/>
      <c r="G29" s="58"/>
      <c r="H29" s="58"/>
      <c r="I29" s="58"/>
      <c r="J29" s="59"/>
      <c r="K29" s="59"/>
      <c r="L29" s="59"/>
      <c r="M29" s="59"/>
      <c r="N29" s="173"/>
      <c r="O29" s="173"/>
    </row>
    <row r="30" spans="2:15" s="12" customFormat="1" x14ac:dyDescent="0.2">
      <c r="B30" s="13" t="s">
        <v>11</v>
      </c>
      <c r="C30" s="61">
        <v>76.599999999999994</v>
      </c>
      <c r="D30" s="61">
        <v>71</v>
      </c>
      <c r="E30" s="61">
        <v>104.7</v>
      </c>
      <c r="F30" s="105"/>
      <c r="G30" s="62">
        <v>99.5</v>
      </c>
      <c r="H30" s="62">
        <f t="shared" ref="H30:M30" si="2">SUM(H21:H28)</f>
        <v>81.343999999999994</v>
      </c>
      <c r="I30" s="62">
        <f t="shared" si="2"/>
        <v>73.917999999999992</v>
      </c>
      <c r="J30" s="100">
        <f t="shared" si="2"/>
        <v>156.92763840999999</v>
      </c>
      <c r="K30" s="100">
        <f t="shared" si="2"/>
        <v>135.03066810999999</v>
      </c>
      <c r="L30" s="100">
        <f t="shared" si="2"/>
        <v>106.23248743000001</v>
      </c>
      <c r="M30" s="100">
        <f t="shared" si="2"/>
        <v>162.9493607</v>
      </c>
      <c r="N30" s="174">
        <f t="shared" ref="N30" si="3">SUM(N21:N28)</f>
        <v>127.64285989999999</v>
      </c>
      <c r="O30" s="174">
        <f t="shared" ref="O30" si="4">SUM(O21:O28)</f>
        <v>113.04855392999998</v>
      </c>
    </row>
    <row r="31" spans="2:15" x14ac:dyDescent="0.2">
      <c r="C31" s="52"/>
      <c r="D31" s="52"/>
      <c r="E31" s="52"/>
      <c r="F31" s="52"/>
      <c r="G31" s="58"/>
      <c r="H31" s="58"/>
      <c r="I31" s="58"/>
      <c r="J31" s="58"/>
      <c r="K31" s="58"/>
      <c r="L31" s="58"/>
      <c r="M31" s="58"/>
      <c r="N31" s="175"/>
      <c r="O31" s="175"/>
    </row>
    <row r="32" spans="2:15" x14ac:dyDescent="0.2">
      <c r="B32" s="1" t="s">
        <v>12</v>
      </c>
      <c r="C32" s="63">
        <f t="shared" ref="C32:G32" si="5">C18+C30</f>
        <v>678.30000000000007</v>
      </c>
      <c r="D32" s="63">
        <f t="shared" si="5"/>
        <v>669.7</v>
      </c>
      <c r="E32" s="63">
        <f t="shared" si="5"/>
        <v>696.40000000000009</v>
      </c>
      <c r="F32" s="63"/>
      <c r="G32" s="63">
        <f t="shared" si="5"/>
        <v>681.4</v>
      </c>
      <c r="H32" s="63">
        <f t="shared" ref="H32:M32" si="6">H18+H30</f>
        <v>667.00300000000016</v>
      </c>
      <c r="I32" s="63">
        <f t="shared" si="6"/>
        <v>667.16600000000005</v>
      </c>
      <c r="J32" s="63">
        <f t="shared" si="6"/>
        <v>755.83215102999986</v>
      </c>
      <c r="K32" s="63">
        <f t="shared" si="6"/>
        <v>741.28472816999988</v>
      </c>
      <c r="L32" s="63">
        <f t="shared" si="6"/>
        <v>1474.3609888999999</v>
      </c>
      <c r="M32" s="63">
        <f t="shared" si="6"/>
        <v>2195.7539382100003</v>
      </c>
      <c r="N32" s="176">
        <f t="shared" ref="N32:O32" si="7">N18+N30</f>
        <v>2147.1280298900001</v>
      </c>
      <c r="O32" s="176">
        <f t="shared" si="7"/>
        <v>2119.1472500499999</v>
      </c>
    </row>
    <row r="33" spans="2:16" ht="5.0999999999999996" customHeight="1" x14ac:dyDescent="0.2">
      <c r="C33" s="52"/>
      <c r="D33" s="52"/>
      <c r="E33" s="52"/>
      <c r="F33" s="52"/>
      <c r="G33" s="58"/>
      <c r="H33" s="58"/>
      <c r="I33" s="58"/>
      <c r="J33" s="58"/>
      <c r="K33" s="58"/>
      <c r="L33" s="58"/>
      <c r="M33" s="58"/>
      <c r="N33" s="175"/>
      <c r="O33" s="175"/>
    </row>
    <row r="34" spans="2:16" x14ac:dyDescent="0.2">
      <c r="B34" s="8" t="s">
        <v>44</v>
      </c>
      <c r="C34" s="52"/>
      <c r="D34" s="52"/>
      <c r="E34" s="52"/>
      <c r="F34" s="52"/>
      <c r="G34" s="58"/>
      <c r="H34" s="58"/>
      <c r="I34" s="58"/>
      <c r="J34" s="58"/>
      <c r="K34" s="58"/>
      <c r="L34" s="58"/>
      <c r="M34" s="58"/>
      <c r="N34" s="175"/>
      <c r="O34" s="175"/>
    </row>
    <row r="35" spans="2:16" x14ac:dyDescent="0.2">
      <c r="B35" t="s">
        <v>45</v>
      </c>
      <c r="C35" s="55">
        <v>-107.5</v>
      </c>
      <c r="D35" s="55">
        <v>-88.7</v>
      </c>
      <c r="E35" s="55">
        <f>-66.75-1.475</f>
        <v>-68.224999999999994</v>
      </c>
      <c r="F35" s="102"/>
      <c r="G35" s="86">
        <f>-73.3-1.606-1.475</f>
        <v>-76.380999999999986</v>
      </c>
      <c r="H35" s="59">
        <f>-102.8-1.475</f>
        <v>-104.27499999999999</v>
      </c>
      <c r="I35" s="59">
        <f t="shared" ref="I35:M35" si="8">I38-I36</f>
        <v>-112.57154255049919</v>
      </c>
      <c r="J35" s="59">
        <f t="shared" si="8"/>
        <v>238.15546799000001</v>
      </c>
      <c r="K35" s="59">
        <f t="shared" si="8"/>
        <v>241.35098730999997</v>
      </c>
      <c r="L35" s="59">
        <f t="shared" si="8"/>
        <v>228.62405755999998</v>
      </c>
      <c r="M35" s="59">
        <f t="shared" si="8"/>
        <v>539.44210525000005</v>
      </c>
      <c r="N35" s="173">
        <f t="shared" ref="N35" si="9">N38-N36</f>
        <v>527.62351741999998</v>
      </c>
      <c r="O35" s="173">
        <f>O38-O36</f>
        <v>523.67798956999991</v>
      </c>
      <c r="P35" s="182"/>
    </row>
    <row r="36" spans="2:16" x14ac:dyDescent="0.2">
      <c r="B36" t="s">
        <v>46</v>
      </c>
      <c r="C36" s="55">
        <v>5.8</v>
      </c>
      <c r="D36" s="55">
        <v>6.1</v>
      </c>
      <c r="E36" s="55">
        <v>6.69</v>
      </c>
      <c r="F36" s="102"/>
      <c r="G36" s="86">
        <v>7.3</v>
      </c>
      <c r="H36" s="59">
        <v>4.7</v>
      </c>
      <c r="I36" s="59">
        <f>'[9]Überleitung EK'!$B$8*1/1000000</f>
        <v>5.2555425504991886</v>
      </c>
      <c r="J36" s="59">
        <f>[3]Bilanz!$I$42/1000000</f>
        <v>5.9020206500000008</v>
      </c>
      <c r="K36" s="59">
        <f>[4]Bilanz!$I$43/1000000</f>
        <v>5.2266389000000002</v>
      </c>
      <c r="L36" s="59">
        <f>[5]Bilanz!$I$44/1000000</f>
        <v>5.6367016300000001</v>
      </c>
      <c r="M36" s="59">
        <f>[6]Bilanz!$J$45/1000000</f>
        <v>6.2395433499999999</v>
      </c>
      <c r="N36" s="173">
        <f>IFERROR(VLOOKUP("BP12100",'[7]ohne Kontensplit'!$B$5:$CC$296,79,FALSE),0)/1000000</f>
        <v>7.5584238899999994</v>
      </c>
      <c r="O36" s="173">
        <f>IFERROR(VLOOKUP("BP12100",'[8]ohne Kontensplit.'!$B$5:$CC$296,79,FALSE),0)/1000000</f>
        <v>8.2227145999999998</v>
      </c>
      <c r="P36" s="182"/>
    </row>
    <row r="37" spans="2:16" ht="5.0999999999999996" customHeight="1" x14ac:dyDescent="0.2">
      <c r="C37" s="52"/>
      <c r="D37" s="52"/>
      <c r="E37" s="52"/>
      <c r="F37" s="102"/>
      <c r="G37" s="86"/>
      <c r="H37" s="58"/>
      <c r="I37" s="58"/>
      <c r="J37" s="59"/>
      <c r="K37" s="59"/>
      <c r="L37" s="59"/>
      <c r="M37" s="59"/>
      <c r="N37" s="177"/>
      <c r="O37" s="177"/>
      <c r="P37" s="182"/>
    </row>
    <row r="38" spans="2:16" s="12" customFormat="1" x14ac:dyDescent="0.2">
      <c r="B38" s="13" t="s">
        <v>17</v>
      </c>
      <c r="C38" s="61">
        <v>-101.8</v>
      </c>
      <c r="D38" s="61">
        <v>-82.6</v>
      </c>
      <c r="E38" s="84">
        <f>SUM(E35:E36)</f>
        <v>-61.534999999999997</v>
      </c>
      <c r="F38" s="107"/>
      <c r="G38" s="87">
        <f t="shared" ref="G38:H38" si="10">SUM(G35:G36)</f>
        <v>-69.080999999999989</v>
      </c>
      <c r="H38" s="61">
        <f t="shared" si="10"/>
        <v>-99.574999999999989</v>
      </c>
      <c r="I38" s="61">
        <f>1/1000*[2]BS!$G$34</f>
        <v>-107.316</v>
      </c>
      <c r="J38" s="65">
        <f>[3]Bilanz!$I$43/1000000</f>
        <v>244.05748864</v>
      </c>
      <c r="K38" s="65">
        <f>[4]Bilanz!$I$44/1000000</f>
        <v>246.57762620999998</v>
      </c>
      <c r="L38" s="65">
        <f>[5]Bilanz!$I$45/1000000</f>
        <v>234.26075918999999</v>
      </c>
      <c r="M38" s="65">
        <f>[6]Bilanz!$J$46/1000000</f>
        <v>545.68164860000002</v>
      </c>
      <c r="N38" s="65">
        <f>IFERROR(VLOOKUP("BP11000",'[7]ohne Kontensplit'!$B$5:$CC$296,79,FALSE),0)/1000000</f>
        <v>535.18194130999996</v>
      </c>
      <c r="O38" s="65">
        <f>IFERROR(VLOOKUP("BP11000",'[8]ohne Kontensplit.'!$B$5:$CC$296,79,FALSE),0)/1000000+0.3</f>
        <v>531.90070416999993</v>
      </c>
      <c r="P38" s="182"/>
    </row>
    <row r="39" spans="2:16" x14ac:dyDescent="0.2">
      <c r="C39" s="52"/>
      <c r="D39" s="52"/>
      <c r="E39" s="60"/>
      <c r="F39" s="103"/>
      <c r="G39" s="58"/>
      <c r="H39" s="58"/>
      <c r="I39" s="58"/>
      <c r="J39" s="59"/>
      <c r="K39" s="59"/>
      <c r="L39" s="59"/>
      <c r="M39" s="59"/>
      <c r="N39" s="178"/>
      <c r="O39" s="178"/>
    </row>
    <row r="40" spans="2:16" x14ac:dyDescent="0.2">
      <c r="B40" s="8" t="s">
        <v>13</v>
      </c>
      <c r="C40" s="52"/>
      <c r="D40" s="52"/>
      <c r="E40" s="52"/>
      <c r="F40" s="102"/>
      <c r="G40" s="58"/>
      <c r="H40" s="58"/>
      <c r="I40" s="58"/>
      <c r="J40" s="59"/>
      <c r="K40" s="59"/>
      <c r="L40" s="59"/>
      <c r="M40" s="59"/>
      <c r="N40" s="173"/>
      <c r="O40" s="173"/>
    </row>
    <row r="41" spans="2:16" x14ac:dyDescent="0.2">
      <c r="B41" t="s">
        <v>47</v>
      </c>
      <c r="C41" s="52">
        <v>7.7</v>
      </c>
      <c r="D41" s="52">
        <v>9.9</v>
      </c>
      <c r="E41" s="52">
        <v>9.7910000000000004</v>
      </c>
      <c r="F41" s="102"/>
      <c r="G41" s="58">
        <v>10.3</v>
      </c>
      <c r="H41" s="58">
        <v>9.9</v>
      </c>
      <c r="I41" s="58">
        <f>1/1000*[2]BS!$G$36</f>
        <v>10.615</v>
      </c>
      <c r="J41" s="59">
        <f>[3]Bilanz!$I46/1000000</f>
        <v>10.25657483</v>
      </c>
      <c r="K41" s="59">
        <f>[4]Bilanz!$I47/1000000</f>
        <v>11.960324609999999</v>
      </c>
      <c r="L41" s="59">
        <f>[5]Bilanz!$I48/1000000</f>
        <v>11.35689618</v>
      </c>
      <c r="M41" s="59">
        <f>[6]Bilanz!$J49/1000000</f>
        <v>10.331238669999999</v>
      </c>
      <c r="N41" s="173">
        <f>IFERROR(VLOOKUP("BP13100",'[7]ohne Kontensplit'!$B$5:$CC$296,79,FALSE),0)/1000000</f>
        <v>9.8127016999999999</v>
      </c>
      <c r="O41" s="173">
        <f>IFERROR(VLOOKUP("BP13100",'[8]ohne Kontensplit.'!$B$5:$CC$296,79,FALSE),0)/1000000</f>
        <v>9.5348889400000001</v>
      </c>
    </row>
    <row r="42" spans="2:16" x14ac:dyDescent="0.2">
      <c r="B42" t="s">
        <v>48</v>
      </c>
      <c r="C42" s="52">
        <v>20.8</v>
      </c>
      <c r="D42" s="52">
        <v>27</v>
      </c>
      <c r="E42" s="52">
        <v>11.361000000000001</v>
      </c>
      <c r="F42" s="102"/>
      <c r="G42" s="58">
        <v>8.6</v>
      </c>
      <c r="H42" s="58">
        <v>7.7649999999999997</v>
      </c>
      <c r="I42" s="58">
        <f>1/1000*[2]BS!$G$37</f>
        <v>11.883000000000001</v>
      </c>
      <c r="J42" s="59">
        <f>[3]Bilanz!$I47/1000000</f>
        <v>12.06108272</v>
      </c>
      <c r="K42" s="59">
        <f>[4]Bilanz!$I48/1000000</f>
        <v>7.1372621299999999</v>
      </c>
      <c r="L42" s="59">
        <f>[5]Bilanz!$I49/1000000</f>
        <v>6.3502820099999999</v>
      </c>
      <c r="M42" s="59">
        <f>[6]Bilanz!$J50/1000000</f>
        <v>20.110892489999998</v>
      </c>
      <c r="N42" s="173">
        <f>IFERROR(VLOOKUP("BP13200",'[7]ohne Kontensplit'!$B$5:$CC$296,79,FALSE),0)/1000000</f>
        <v>4.0607606000000001</v>
      </c>
      <c r="O42" s="173">
        <f>IFERROR(VLOOKUP("BP13200",'[8]ohne Kontensplit.'!$B$5:$CC$296,79,FALSE),0)/1000000</f>
        <v>4.0210009500000004</v>
      </c>
    </row>
    <row r="43" spans="2:16" x14ac:dyDescent="0.2">
      <c r="B43" t="s">
        <v>49</v>
      </c>
      <c r="C43" s="52">
        <v>597</v>
      </c>
      <c r="D43" s="52">
        <v>601.9</v>
      </c>
      <c r="E43" s="52">
        <v>43.506999999999998</v>
      </c>
      <c r="F43" s="102" t="e">
        <f>#REF!</f>
        <v>#REF!</v>
      </c>
      <c r="G43" s="58">
        <v>616.29999999999995</v>
      </c>
      <c r="H43" s="58">
        <v>630.20000000000005</v>
      </c>
      <c r="I43" s="58">
        <f>1/1000*[2]BS!$G$38</f>
        <v>640.54700000000003</v>
      </c>
      <c r="J43" s="59">
        <f>[3]Bilanz!$I48/1000000</f>
        <v>374.12570042000004</v>
      </c>
      <c r="K43" s="59">
        <f>[4]Bilanz!$I49/1000000</f>
        <v>373.64881716000002</v>
      </c>
      <c r="L43" s="59">
        <f>[5]Bilanz!$I50/1000000</f>
        <v>906.85723051000002</v>
      </c>
      <c r="M43" s="59">
        <f>[6]Bilanz!$J51/1000000</f>
        <v>1220.87864805</v>
      </c>
      <c r="N43" s="173">
        <f>IFERROR(VLOOKUP("BP13300",'[7]ohne Kontensplit'!$B$5:$CC$296,79,FALSE),0)/1000000</f>
        <v>1234.7023132500001</v>
      </c>
      <c r="O43" s="173">
        <f>IFERROR(VLOOKUP("BP13300",'[8]ohne Kontensplit.'!$B$5:$CC$296,79,FALSE),0)/1000000</f>
        <v>1240.3980171300002</v>
      </c>
    </row>
    <row r="44" spans="2:16" x14ac:dyDescent="0.2">
      <c r="B44" t="s">
        <v>50</v>
      </c>
      <c r="C44" s="52">
        <v>19.100000000000001</v>
      </c>
      <c r="D44" s="52">
        <v>19.399999999999999</v>
      </c>
      <c r="E44" s="52">
        <v>13.228999999999999</v>
      </c>
      <c r="F44" s="102"/>
      <c r="G44" s="58">
        <v>13.3</v>
      </c>
      <c r="H44" s="58">
        <v>0</v>
      </c>
      <c r="I44" s="58">
        <f>1/1000*[2]BS!$G$39</f>
        <v>0</v>
      </c>
      <c r="J44" s="59">
        <f>[3]Bilanz!$I49/1000000</f>
        <v>0</v>
      </c>
      <c r="K44" s="59">
        <f>[4]Bilanz!$I50/1000000</f>
        <v>0</v>
      </c>
      <c r="L44" s="59">
        <f>[5]Bilanz!$I51/1000000</f>
        <v>0</v>
      </c>
      <c r="M44" s="59">
        <f>[6]Bilanz!$J52/1000000</f>
        <v>0</v>
      </c>
      <c r="N44" s="173">
        <f>IFERROR(VLOOKUP("BP13600",'[7]ohne Kontensplit'!$B$5:$CC$296,79,FALSE),0)/1000000</f>
        <v>0</v>
      </c>
      <c r="O44" s="173">
        <f>IFERROR(VLOOKUP("BP13600",'[8]ohne Kontensplit.'!$B$5:$CC$296,79,FALSE),0)/1000000</f>
        <v>8.8000000000000004E-7</v>
      </c>
    </row>
    <row r="45" spans="2:16" x14ac:dyDescent="0.2">
      <c r="B45" t="s">
        <v>51</v>
      </c>
      <c r="C45" s="52">
        <v>25.6</v>
      </c>
      <c r="D45" s="52">
        <v>27</v>
      </c>
      <c r="E45" s="52">
        <v>32.659999999999997</v>
      </c>
      <c r="F45" s="102"/>
      <c r="G45" s="58">
        <v>33.6</v>
      </c>
      <c r="H45" s="58">
        <v>35.65</v>
      </c>
      <c r="I45" s="58">
        <f>1/1000*[2]BS!$G$40</f>
        <v>33.89</v>
      </c>
      <c r="J45" s="59">
        <f>[3]Bilanz!$I50/1000000</f>
        <v>33.028873220000001</v>
      </c>
      <c r="K45" s="59">
        <f>[4]Bilanz!$I51/1000000</f>
        <v>32.205227669999999</v>
      </c>
      <c r="L45" s="59">
        <f>[5]Bilanz!$I52/1000000+[5]Bilanz!$I$53/1000000</f>
        <v>31.637233289999998</v>
      </c>
      <c r="M45" s="59">
        <f>[6]Bilanz!$J53/1000000+[6]Bilanz!$J$54/1000000</f>
        <v>79.220772400000001</v>
      </c>
      <c r="N45" s="173">
        <f>IFERROR(VLOOKUP("BP14000",'[7]ohne Kontensplit'!$B$5:$CC$296,79,FALSE),0)/1000000+IFERROR(VLOOKUP("BP14050",'[7]ohne Kontensplit'!$B$5:$CC$296,79,FALSE),0)/1000000</f>
        <v>89.59775114</v>
      </c>
      <c r="O45" s="173">
        <f>IFERROR(VLOOKUP("BP14000",'[8]ohne Kontensplit.'!$B$5:$CC$296,79,FALSE),0)/1000000+IFERROR(VLOOKUP("BP14050",'[8]ohne Kontensplit.'!$B$5:$CC$296,79,FALSE),0)/1000000</f>
        <v>90.363962169999994</v>
      </c>
    </row>
    <row r="46" spans="2:16" x14ac:dyDescent="0.2">
      <c r="B46" t="s">
        <v>52</v>
      </c>
      <c r="C46" s="52">
        <v>0.1</v>
      </c>
      <c r="D46" s="52">
        <v>0.1</v>
      </c>
      <c r="E46" s="52">
        <v>1.181</v>
      </c>
      <c r="F46" s="102"/>
      <c r="G46" s="58">
        <v>0.8</v>
      </c>
      <c r="H46" s="58">
        <v>0.7</v>
      </c>
      <c r="I46" s="58">
        <f>1/1000*[2]BS!$G$41</f>
        <v>0.93300000000000005</v>
      </c>
      <c r="J46" s="59">
        <f>[3]Bilanz!$I51/1000000</f>
        <v>0.85819043000000006</v>
      </c>
      <c r="K46" s="59">
        <f>[4]Bilanz!$I52/1000000</f>
        <v>0.77576856000000005</v>
      </c>
      <c r="L46" s="59">
        <f>[5]Bilanz!$I$54/1000000</f>
        <v>0.69377405000000003</v>
      </c>
      <c r="M46" s="59">
        <f>[6]Bilanz!$J$55/1000000+[6]Bilanz!$J$56/1000000</f>
        <v>14.8472513</v>
      </c>
      <c r="N46" s="173">
        <f>IFERROR(VLOOKUP("BP14100",'[7]ohne Kontensplit'!$B$5:$CC$296,79,FALSE),0)/1000000+IFERROR(VLOOKUP("BP14200",'[7]ohne Kontensplit'!$B$5:$CC$296,79,FALSE),0)/1000000</f>
        <v>11.35770499</v>
      </c>
      <c r="O46" s="173">
        <f>IFERROR(VLOOKUP("BP14100",'[8]ohne Kontensplit.'!$B$5:$CC$296,79,FALSE),0)/1000000+IFERROR(VLOOKUP("BP14200",'[8]ohne Kontensplit.'!$B$5:$CC$296,79,FALSE),0)/1000000</f>
        <v>12.65237982</v>
      </c>
    </row>
    <row r="47" spans="2:16" x14ac:dyDescent="0.2">
      <c r="B47" t="s">
        <v>153</v>
      </c>
      <c r="C47" s="52"/>
      <c r="D47" s="52"/>
      <c r="E47" s="52"/>
      <c r="F47" s="102"/>
      <c r="G47" s="58"/>
      <c r="H47" s="58"/>
      <c r="I47" s="58"/>
      <c r="J47" s="59">
        <f>[3]Bilanz!$I$53/1000000</f>
        <v>0</v>
      </c>
      <c r="K47" s="59">
        <f>[4]Bilanz!$I$54/1000000</f>
        <v>0</v>
      </c>
      <c r="L47" s="59">
        <f>[5]Bilanz!$I$56/1000000</f>
        <v>35.761170509999999</v>
      </c>
      <c r="M47" s="59">
        <f>[6]Bilanz!$J$57/1000000</f>
        <v>106.02068023000001</v>
      </c>
      <c r="N47" s="173">
        <f>IFERROR(VLOOKUP("BP14300",'[7]ohne Kontensplit'!$B$5:$CC$296,79,FALSE),0)/1000000</f>
        <v>66.120461370000001</v>
      </c>
      <c r="O47" s="173">
        <f>IFERROR(VLOOKUP("BP14300",'[8]ohne Kontensplit.'!$B$5:$CC$296,79,FALSE),0)/1000000</f>
        <v>62.937178840000001</v>
      </c>
    </row>
    <row r="48" spans="2:16" ht="5.0999999999999996" customHeight="1" x14ac:dyDescent="0.2">
      <c r="C48" s="52"/>
      <c r="D48" s="52"/>
      <c r="E48" s="60"/>
      <c r="F48" s="103"/>
      <c r="G48" s="58"/>
      <c r="H48" s="58"/>
      <c r="I48" s="58"/>
      <c r="J48" s="59"/>
      <c r="K48" s="59"/>
      <c r="L48" s="59"/>
      <c r="M48" s="59"/>
      <c r="N48" s="173"/>
      <c r="O48" s="173"/>
    </row>
    <row r="49" spans="2:15" s="12" customFormat="1" x14ac:dyDescent="0.2">
      <c r="B49" s="13" t="s">
        <v>14</v>
      </c>
      <c r="C49" s="61">
        <v>670.3</v>
      </c>
      <c r="D49" s="61">
        <v>685.3</v>
      </c>
      <c r="E49" s="61">
        <f>SUM(E41:E46)</f>
        <v>111.72899999999998</v>
      </c>
      <c r="F49" s="105"/>
      <c r="G49" s="62">
        <v>682.8</v>
      </c>
      <c r="H49" s="62">
        <f>SUM(H41:H46)</f>
        <v>684.21500000000003</v>
      </c>
      <c r="I49" s="62">
        <f>SUM(I41:I46)</f>
        <v>697.86800000000005</v>
      </c>
      <c r="J49" s="100">
        <f>SUM(J41:J47)</f>
        <v>430.33042161999998</v>
      </c>
      <c r="K49" s="100">
        <f>SUM(K41:K47)</f>
        <v>425.72740013000004</v>
      </c>
      <c r="L49" s="100">
        <f>SUM(L41:L47)</f>
        <v>992.65658655000016</v>
      </c>
      <c r="M49" s="100">
        <f>SUM(M41:M47)</f>
        <v>1451.4094831399998</v>
      </c>
      <c r="N49" s="174">
        <f t="shared" ref="N49" si="11">SUM(N41:N47)</f>
        <v>1415.6516930499999</v>
      </c>
      <c r="O49" s="174">
        <f t="shared" ref="O49" si="12">SUM(O41:O47)</f>
        <v>1419.90742873</v>
      </c>
    </row>
    <row r="50" spans="2:15" x14ac:dyDescent="0.2">
      <c r="C50" s="52"/>
      <c r="D50" s="52"/>
      <c r="E50" s="60"/>
      <c r="F50" s="103"/>
      <c r="G50" s="58"/>
      <c r="H50" s="58"/>
      <c r="I50" s="58"/>
      <c r="J50" s="59"/>
      <c r="K50" s="59"/>
      <c r="L50" s="59"/>
      <c r="M50" s="59"/>
      <c r="N50" s="173"/>
      <c r="O50" s="173"/>
    </row>
    <row r="51" spans="2:15" x14ac:dyDescent="0.2">
      <c r="B51" s="8" t="s">
        <v>16</v>
      </c>
      <c r="C51" s="52"/>
      <c r="D51" s="52"/>
      <c r="E51" s="52"/>
      <c r="F51" s="102"/>
      <c r="G51" s="58"/>
      <c r="H51" s="58"/>
      <c r="I51" s="58"/>
      <c r="J51" s="59"/>
      <c r="K51" s="59"/>
      <c r="L51" s="59"/>
      <c r="M51" s="59"/>
      <c r="N51" s="173"/>
      <c r="O51" s="173"/>
    </row>
    <row r="52" spans="2:15" x14ac:dyDescent="0.2">
      <c r="B52" t="s">
        <v>48</v>
      </c>
      <c r="C52" s="52">
        <v>3.2</v>
      </c>
      <c r="D52" s="52">
        <v>2.8</v>
      </c>
      <c r="E52" s="52">
        <v>4.8</v>
      </c>
      <c r="F52" s="102"/>
      <c r="G52" s="58">
        <v>7.5</v>
      </c>
      <c r="H52" s="58">
        <v>8.06</v>
      </c>
      <c r="I52" s="58">
        <f>1/1000*[2]BS!$G$45</f>
        <v>7.4660000000000002</v>
      </c>
      <c r="J52" s="59">
        <f>[3]Bilanz!$I57/1000000</f>
        <v>1.9085864399999999</v>
      </c>
      <c r="K52" s="59">
        <f>[4]Bilanz!$I58/1000000</f>
        <v>6.230893</v>
      </c>
      <c r="L52" s="59">
        <f>[5]Bilanz!$I60/1000000</f>
        <v>13.41871098</v>
      </c>
      <c r="M52" s="59">
        <f>[6]Bilanz!$J61/1000000</f>
        <v>28.528530969999998</v>
      </c>
      <c r="N52" s="173">
        <f>IFERROR(VLOOKUP("BP15100",'[7]ohne Kontensplit'!$B$5:$CC$296,79,FALSE),0)/1000000</f>
        <v>30.1135977</v>
      </c>
      <c r="O52" s="173">
        <f>IFERROR(VLOOKUP("BP15100",'[8]ohne Kontensplit.'!$B$5:$CC$296,79,FALSE),0)/1000000-0.3</f>
        <v>31.734552470000001</v>
      </c>
    </row>
    <row r="53" spans="2:15" x14ac:dyDescent="0.2">
      <c r="B53" t="s">
        <v>49</v>
      </c>
      <c r="C53" s="52">
        <v>13.7</v>
      </c>
      <c r="D53" s="52">
        <v>11.2</v>
      </c>
      <c r="E53" s="52">
        <v>578.1</v>
      </c>
      <c r="F53" s="102" t="e">
        <f>#REF!</f>
        <v>#REF!</v>
      </c>
      <c r="G53" s="58">
        <v>2.5</v>
      </c>
      <c r="H53" s="58">
        <v>2.64</v>
      </c>
      <c r="I53" s="58">
        <f>1/1000*[2]BS!$G$46</f>
        <v>2.6259999999999999</v>
      </c>
      <c r="J53" s="59">
        <f>[3]Bilanz!$I58/1000000</f>
        <v>2.60005182</v>
      </c>
      <c r="K53" s="59">
        <f>[4]Bilanz!$I59/1000000</f>
        <v>2.60902134</v>
      </c>
      <c r="L53" s="59">
        <f>[5]Bilanz!$I61/1000000</f>
        <v>151.02561777</v>
      </c>
      <c r="M53" s="59">
        <f>[6]Bilanz!$J62/1000000</f>
        <v>49.909488899999999</v>
      </c>
      <c r="N53" s="173">
        <f>IFERROR(VLOOKUP("BP15200",'[7]ohne Kontensplit'!$B$5:$CC$296,79,FALSE),0)/1000000</f>
        <v>25.955300279999999</v>
      </c>
      <c r="O53" s="173">
        <f>IFERROR(VLOOKUP("BP15200",'[8]ohne Kontensplit.'!$B$5:$CC$296,79,FALSE),0)/1000000</f>
        <v>23.10165671</v>
      </c>
    </row>
    <row r="54" spans="2:15" x14ac:dyDescent="0.2">
      <c r="B54" t="s">
        <v>51</v>
      </c>
      <c r="C54" s="52">
        <v>30.6</v>
      </c>
      <c r="D54" s="52">
        <v>27.9</v>
      </c>
      <c r="E54" s="52">
        <v>43.2</v>
      </c>
      <c r="F54" s="102"/>
      <c r="G54" s="58">
        <v>33.299999999999997</v>
      </c>
      <c r="H54" s="58">
        <v>37.155999999999999</v>
      </c>
      <c r="I54" s="58">
        <f>1/1000*[2]BS!$G$47</f>
        <v>41.024999999999999</v>
      </c>
      <c r="J54" s="59">
        <f>[3]Bilanz!$I59/1000000</f>
        <v>46.257858460000001</v>
      </c>
      <c r="K54" s="59">
        <f>[4]Bilanz!$I60/1000000</f>
        <v>35.961799749999997</v>
      </c>
      <c r="L54" s="59">
        <f>[5]Bilanz!$I62/1000000</f>
        <v>49.857942399999999</v>
      </c>
      <c r="M54" s="59">
        <f>[6]Bilanz!$J63/1000000</f>
        <v>75.20223562999999</v>
      </c>
      <c r="N54" s="173">
        <f>IFERROR(VLOOKUP("BP15500",'[7]ohne Kontensplit'!$B$5:$CC$296,79,FALSE),0)/1000000</f>
        <v>87.33308135</v>
      </c>
      <c r="O54" s="173">
        <f>IFERROR(VLOOKUP("BP15500",'[8]ohne Kontensplit.'!$B$5:$CC$296,79,FALSE),0)/1000000</f>
        <v>43.63767146</v>
      </c>
    </row>
    <row r="55" spans="2:15" x14ac:dyDescent="0.2">
      <c r="B55" t="s">
        <v>50</v>
      </c>
      <c r="C55" s="52">
        <v>2.2999999999999998</v>
      </c>
      <c r="D55" s="52">
        <v>8.6999999999999993</v>
      </c>
      <c r="E55" s="52">
        <v>2.6</v>
      </c>
      <c r="F55" s="102"/>
      <c r="G55" s="58">
        <v>3.3</v>
      </c>
      <c r="H55" s="58">
        <v>3.59</v>
      </c>
      <c r="I55" s="58">
        <f>1/1000*[2]BS!$G$48</f>
        <v>2.5590000000000002</v>
      </c>
      <c r="J55" s="59">
        <f>[3]Bilanz!$I60/1000000</f>
        <v>1.7595523500000001</v>
      </c>
      <c r="K55" s="59">
        <f>[4]Bilanz!$I61/1000000</f>
        <v>3.6152070000000001E-2</v>
      </c>
      <c r="L55" s="59">
        <f>[5]Bilanz!$I63/1000000</f>
        <v>1.8087999999999999E-3</v>
      </c>
      <c r="M55" s="59">
        <f>[6]Bilanz!$J64/1000000</f>
        <v>0.52163878000000008</v>
      </c>
      <c r="N55" s="173">
        <f>IFERROR(VLOOKUP("BP15900",'[7]ohne Kontensplit'!$B$5:$CC$296,79,FALSE),0)/1000000</f>
        <v>0.60426075000000001</v>
      </c>
      <c r="O55" s="173">
        <f>IFERROR(VLOOKUP("BP15900",'[8]ohne Kontensplit.'!$B$5:$CC$296,79,FALSE),0)/1000000</f>
        <v>0.11247285</v>
      </c>
    </row>
    <row r="56" spans="2:15" x14ac:dyDescent="0.2">
      <c r="B56" t="s">
        <v>53</v>
      </c>
      <c r="C56" s="52">
        <v>38.1</v>
      </c>
      <c r="D56" s="52">
        <v>4.3</v>
      </c>
      <c r="E56" s="52">
        <v>4.6360000000000001</v>
      </c>
      <c r="F56" s="102"/>
      <c r="G56" s="58">
        <v>4.9000000000000004</v>
      </c>
      <c r="H56" s="58">
        <v>0.32200000000000001</v>
      </c>
      <c r="I56" s="58">
        <f>1/1000*[2]BS!$G$49</f>
        <v>0.255</v>
      </c>
      <c r="J56" s="59">
        <f>[3]Bilanz!$I62/1000000</f>
        <v>0.96349218000000003</v>
      </c>
      <c r="K56" s="59">
        <f>[4]Bilanz!$I63/1000000</f>
        <v>1.2525078799999998</v>
      </c>
      <c r="L56" s="59">
        <f>[5]Bilanz!$I$65/1000000</f>
        <v>1.3645904099999999</v>
      </c>
      <c r="M56" s="59">
        <f>[6]Bilanz!$J$66/1000000</f>
        <v>8.0112518399999999</v>
      </c>
      <c r="N56" s="173">
        <f>IFERROR(VLOOKUP("BP16550",'[7]ohne Kontensplit'!$B$5:$CC$296,79,FALSE),0)/1000000</f>
        <v>12.094180869999999</v>
      </c>
      <c r="O56" s="173">
        <f>IFERROR(VLOOKUP("BP16550",'[8]ohne Kontensplit.'!$B$5:$CC$296,79,FALSE),0)/1000000</f>
        <v>13.759727359999999</v>
      </c>
    </row>
    <row r="57" spans="2:15" x14ac:dyDescent="0.2">
      <c r="B57" t="s">
        <v>76</v>
      </c>
      <c r="C57" s="52">
        <v>15.6</v>
      </c>
      <c r="D57" s="52">
        <v>7.2</v>
      </c>
      <c r="E57" s="52">
        <v>8.0299999999999994</v>
      </c>
      <c r="F57" s="102"/>
      <c r="G57" s="58">
        <v>8.1</v>
      </c>
      <c r="H57" s="58">
        <v>15.8</v>
      </c>
      <c r="I57" s="58">
        <f>1/1000*[2]BS!$G$50</f>
        <v>12.565</v>
      </c>
      <c r="J57" s="59">
        <f>[3]Bilanz!$I61/1000000</f>
        <v>15.328604689999999</v>
      </c>
      <c r="K57" s="59">
        <f>[4]Bilanz!$I62/1000000</f>
        <v>14.79260232</v>
      </c>
      <c r="L57" s="59">
        <f>[5]Bilanz!$I$64/1000000</f>
        <v>16.463263260000002</v>
      </c>
      <c r="M57" s="59">
        <f>[6]Bilanz!$J$65/1000000+'[6]Balance sheet'!$I$68/1000000</f>
        <v>21.38966199</v>
      </c>
      <c r="N57" s="173">
        <f>IFERROR(VLOOKUP("BP16300",'[7]ohne Kontensplit'!$B$5:$CC$296,79,FALSE),0)/1000000+IFERROR(VLOOKUP("BP16900",'[7]ohne Kontensplit'!$B$5:$CC$296,79,FALSE),0)/1000000</f>
        <v>23.811212480000002</v>
      </c>
      <c r="O57" s="173">
        <f>IFERROR(VLOOKUP("BP16300",'[8]ohne Kontensplit.'!$B$5:$CC$296,79,FALSE),0)/1000000+IFERROR(VLOOKUP("BP16900",'[8]ohne Kontensplit.'!$B$5:$CC$296,79,FALSE),0)/1000000</f>
        <v>24.778333050000001</v>
      </c>
    </row>
    <row r="58" spans="2:15" x14ac:dyDescent="0.2">
      <c r="B58" t="s">
        <v>77</v>
      </c>
      <c r="C58" s="52">
        <v>1.8</v>
      </c>
      <c r="D58" s="52">
        <v>0.4</v>
      </c>
      <c r="E58" s="52">
        <v>0.68400000000000005</v>
      </c>
      <c r="F58" s="102"/>
      <c r="G58" s="58">
        <v>1.3</v>
      </c>
      <c r="H58" s="58">
        <v>3.96</v>
      </c>
      <c r="I58" s="58">
        <f>1/1000*[2]BS!$G$51</f>
        <v>5.8010000000000002</v>
      </c>
      <c r="J58" s="59">
        <f>[3]Bilanz!$I65/1000000</f>
        <v>1.2779162800000001</v>
      </c>
      <c r="K58" s="59">
        <f>[4]Bilanz!$I66/1000000</f>
        <v>0.71972365999999999</v>
      </c>
      <c r="L58" s="59">
        <f>[5]Bilanz!I68/1000000</f>
        <v>3.1002341699999998</v>
      </c>
      <c r="M58" s="59">
        <f>[6]Bilanz!J69/1000000</f>
        <v>10.277034449999999</v>
      </c>
      <c r="N58" s="173">
        <f>IFERROR(VLOOKUP("BP17000",'[7]ohne Kontensplit'!$B$5:$CC$296,79,FALSE),0)/1000000</f>
        <v>11.719187470000001</v>
      </c>
      <c r="O58" s="173">
        <f>IFERROR(VLOOKUP("BP17000",'[8]ohne Kontensplit.'!$B$5:$CC$296,79,FALSE),0)/1000000</f>
        <v>13.079527039999999</v>
      </c>
    </row>
    <row r="59" spans="2:15" x14ac:dyDescent="0.2">
      <c r="B59" t="s">
        <v>52</v>
      </c>
      <c r="C59" s="52">
        <v>4.5999999999999996</v>
      </c>
      <c r="D59" s="52">
        <v>4.7</v>
      </c>
      <c r="E59" s="52">
        <f>2.686+1.475</f>
        <v>4.1609999999999996</v>
      </c>
      <c r="F59" s="102"/>
      <c r="G59" s="58">
        <f>3.7+1.606+1.475</f>
        <v>6.7810000000000006</v>
      </c>
      <c r="H59" s="58">
        <f>9.446+1.475</f>
        <v>10.920999999999999</v>
      </c>
      <c r="I59" s="58">
        <f>1/1000*[2]BS!$G$52</f>
        <v>4.3170000000000002</v>
      </c>
      <c r="J59" s="59">
        <f>[3]Bilanz!$I63/1000000</f>
        <v>11.348178560000001</v>
      </c>
      <c r="K59" s="59">
        <f>[4]Bilanz!$I64/1000000</f>
        <v>7.3770018300000002</v>
      </c>
      <c r="L59" s="59">
        <f>[5]Bilanz!I66/1000000+[5]Bilanz!I$67/1000000</f>
        <v>12.211475369999999</v>
      </c>
      <c r="M59" s="59">
        <f>[6]Bilanz!J67/1000000</f>
        <v>4.8229639100000004</v>
      </c>
      <c r="N59" s="173">
        <f>IFERROR(VLOOKUP("BP16600",'[7]ohne Kontensplit'!$B$5:$CC$296,79,FALSE),0)/1000000</f>
        <v>4.6635746300000003</v>
      </c>
      <c r="O59" s="173">
        <f>IFERROR(VLOOKUP("BP16600",'[8]ohne Kontensplit.'!$B$5:$CC$296,79,FALSE),0)/1000000</f>
        <v>17.135177089999999</v>
      </c>
    </row>
    <row r="60" spans="2:15" ht="5.0999999999999996" customHeight="1" x14ac:dyDescent="0.2">
      <c r="C60" s="52"/>
      <c r="D60" s="52"/>
      <c r="E60" s="52"/>
      <c r="F60" s="102"/>
      <c r="G60" s="58"/>
      <c r="H60" s="58"/>
      <c r="I60" s="58"/>
      <c r="J60" s="59"/>
      <c r="K60" s="59"/>
      <c r="L60" s="59"/>
      <c r="M60" s="59"/>
      <c r="N60" s="173"/>
      <c r="O60" s="173"/>
    </row>
    <row r="61" spans="2:15" s="12" customFormat="1" x14ac:dyDescent="0.2">
      <c r="B61" s="13" t="s">
        <v>15</v>
      </c>
      <c r="C61" s="61">
        <v>109.8</v>
      </c>
      <c r="D61" s="61">
        <v>67.099999999999994</v>
      </c>
      <c r="E61" s="61">
        <f>SUM(E52:E59)</f>
        <v>646.2109999999999</v>
      </c>
      <c r="F61" s="105"/>
      <c r="G61" s="61">
        <f t="shared" ref="G61" si="13">SUM(G52:G59)</f>
        <v>67.680999999999997</v>
      </c>
      <c r="H61" s="61">
        <f t="shared" ref="H61:M61" si="14">SUM(H52:H59)</f>
        <v>82.448999999999984</v>
      </c>
      <c r="I61" s="61">
        <f t="shared" si="14"/>
        <v>76.614000000000004</v>
      </c>
      <c r="J61" s="65">
        <f t="shared" si="14"/>
        <v>81.444240780000001</v>
      </c>
      <c r="K61" s="65">
        <f t="shared" si="14"/>
        <v>68.979701849999998</v>
      </c>
      <c r="L61" s="65">
        <f t="shared" si="14"/>
        <v>247.44364315999999</v>
      </c>
      <c r="M61" s="65">
        <f t="shared" si="14"/>
        <v>198.66280646999999</v>
      </c>
      <c r="N61" s="65">
        <f t="shared" ref="N61" si="15">SUM(N52:N59)</f>
        <v>196.29439553000003</v>
      </c>
      <c r="O61" s="65">
        <f t="shared" ref="O61" si="16">SUM(O52:O59)</f>
        <v>167.33911803000001</v>
      </c>
    </row>
    <row r="62" spans="2:15" x14ac:dyDescent="0.2">
      <c r="C62" s="52"/>
      <c r="D62" s="52"/>
      <c r="E62" s="52"/>
      <c r="F62" s="52"/>
      <c r="G62" s="58"/>
      <c r="H62" s="58"/>
      <c r="I62" s="58"/>
      <c r="J62" s="58"/>
      <c r="K62" s="58"/>
      <c r="L62" s="58"/>
      <c r="M62" s="58"/>
      <c r="N62" s="179"/>
      <c r="O62" s="179"/>
    </row>
    <row r="63" spans="2:15" x14ac:dyDescent="0.2">
      <c r="B63" s="1" t="s">
        <v>18</v>
      </c>
      <c r="C63" s="53">
        <v>678.3</v>
      </c>
      <c r="D63" s="53">
        <v>669.7</v>
      </c>
      <c r="E63" s="63">
        <f>E38+E49+E61</f>
        <v>696.40499999999986</v>
      </c>
      <c r="F63" s="63"/>
      <c r="G63" s="63">
        <f t="shared" ref="G63:L63" si="17">G38+G49+G61</f>
        <v>681.4</v>
      </c>
      <c r="H63" s="63">
        <f t="shared" si="17"/>
        <v>667.08900000000006</v>
      </c>
      <c r="I63" s="63">
        <f t="shared" si="17"/>
        <v>667.16600000000005</v>
      </c>
      <c r="J63" s="63">
        <f t="shared" si="17"/>
        <v>755.83215103999999</v>
      </c>
      <c r="K63" s="63">
        <f t="shared" si="17"/>
        <v>741.28472819000001</v>
      </c>
      <c r="L63" s="63">
        <f t="shared" si="17"/>
        <v>1474.3609889000002</v>
      </c>
      <c r="M63" s="63">
        <f t="shared" ref="M63" si="18">M38+M49+M61</f>
        <v>2195.7539382099999</v>
      </c>
      <c r="N63" s="176">
        <f t="shared" ref="N63" si="19">N38+N49+N61</f>
        <v>2147.1280298900001</v>
      </c>
      <c r="O63" s="176">
        <f>O38+O49+O61</f>
        <v>2119.1472509300002</v>
      </c>
    </row>
    <row r="64" spans="2:15" x14ac:dyDescent="0.2">
      <c r="C64" s="52"/>
      <c r="D64" s="52"/>
      <c r="E64" s="52"/>
      <c r="F64" s="52"/>
      <c r="G64" s="52"/>
      <c r="H64" s="52"/>
      <c r="I64" s="52"/>
      <c r="J64" s="99"/>
      <c r="K64" s="99"/>
      <c r="L64" s="99"/>
      <c r="M64" s="99"/>
      <c r="N64" s="99"/>
      <c r="O64" s="99"/>
    </row>
    <row r="65" spans="2:15" hidden="1" x14ac:dyDescent="0.2">
      <c r="B65" s="22" t="s">
        <v>119</v>
      </c>
      <c r="C65" s="55">
        <v>15.978568227721095</v>
      </c>
      <c r="D65" s="55">
        <v>16.065085400054159</v>
      </c>
      <c r="E65" s="64">
        <v>9.4185320800542236</v>
      </c>
      <c r="F65" s="103">
        <f>('[10]TC-Gruppe ggü. TC Mgmt'!$H$25+'[10]TC-Gruppe ggü. TC Mgmt'!$H$22+'[10]TC-Gruppe ggü. TC Mgmt'!$H$36+'[10]TC-Gruppe ggü. TC Mgmt'!$H$33+'[10]TC-Gruppe ggü. TC Mgmt'!$H$47+'[10]TC-Gruppe ggü. TC Mgmt'!$H$44)/1000000</f>
        <v>9.3110982762372192</v>
      </c>
      <c r="G65" s="81">
        <v>9.4617711140003209</v>
      </c>
      <c r="H65" s="81">
        <v>0</v>
      </c>
      <c r="I65" s="81">
        <v>0</v>
      </c>
      <c r="J65" s="81">
        <v>0</v>
      </c>
      <c r="K65" s="81">
        <v>0</v>
      </c>
      <c r="L65" s="81">
        <v>0</v>
      </c>
      <c r="M65" s="160">
        <v>0</v>
      </c>
      <c r="N65" s="160">
        <v>0</v>
      </c>
      <c r="O65" s="160">
        <v>0</v>
      </c>
    </row>
    <row r="66" spans="2:15" hidden="1" x14ac:dyDescent="0.2">
      <c r="B66" s="48" t="s">
        <v>120</v>
      </c>
      <c r="C66" s="65">
        <v>609.46756822772113</v>
      </c>
      <c r="D66" s="65">
        <v>635.86908540005413</v>
      </c>
      <c r="E66" s="66">
        <v>595.45153208005422</v>
      </c>
      <c r="F66" s="105" t="e">
        <f>#REF!+F65</f>
        <v>#REF!</v>
      </c>
      <c r="G66" s="65">
        <v>612.17277111400028</v>
      </c>
      <c r="H66" s="65" t="e">
        <f>#REF!+H65</f>
        <v>#REF!</v>
      </c>
      <c r="I66" s="65" t="e">
        <f>#REF!</f>
        <v>#REF!</v>
      </c>
      <c r="J66" s="65" t="e">
        <f>#REF!</f>
        <v>#REF!</v>
      </c>
      <c r="K66" s="65" t="e">
        <f>#REF!</f>
        <v>#REF!</v>
      </c>
      <c r="L66" s="65" t="e">
        <f>#REF!</f>
        <v>#REF!</v>
      </c>
      <c r="M66" s="87" t="e">
        <f>#REF!</f>
        <v>#REF!</v>
      </c>
      <c r="N66" s="87" t="e">
        <f>#REF!</f>
        <v>#REF!</v>
      </c>
      <c r="O66" s="87" t="e">
        <f>#REF!</f>
        <v>#REF!</v>
      </c>
    </row>
    <row r="67" spans="2:15" hidden="1" x14ac:dyDescent="0.2">
      <c r="B67" s="78" t="s">
        <v>118</v>
      </c>
      <c r="C67" s="79">
        <v>7.7702182942059128</v>
      </c>
      <c r="D67" s="79">
        <v>7.3016432514636298</v>
      </c>
      <c r="E67" s="80">
        <v>6.7605577967220869</v>
      </c>
      <c r="F67" s="106" t="e">
        <f>F66/(#REF!-[11]März!$AA$167/1000+#REF!)</f>
        <v>#REF!</v>
      </c>
      <c r="G67" s="79">
        <v>6.6257593700406465</v>
      </c>
      <c r="H67" s="79" t="e">
        <f>#REF!</f>
        <v>#REF!</v>
      </c>
      <c r="I67" s="79" t="e">
        <f>I66/#REF!</f>
        <v>#REF!</v>
      </c>
      <c r="J67" s="79" t="e">
        <f>J66/(#REF!-#REF!+#REF!)</f>
        <v>#REF!</v>
      </c>
      <c r="K67" s="79" t="e">
        <f>K66/(#REF!-#REF!+#REF!)</f>
        <v>#REF!</v>
      </c>
      <c r="L67" s="154" t="e">
        <f>L66/(#REF!-#REF!+#REF!)</f>
        <v>#REF!</v>
      </c>
      <c r="M67" s="154" t="e">
        <f>M66/(#REF!)</f>
        <v>#REF!</v>
      </c>
      <c r="N67" s="154" t="e">
        <f>N66/(#REF!)</f>
        <v>#REF!</v>
      </c>
      <c r="O67" s="154" t="e">
        <f>O66/(#REF!)</f>
        <v>#REF!</v>
      </c>
    </row>
    <row r="68" spans="2:15" hidden="1" x14ac:dyDescent="0.2">
      <c r="B68" s="78" t="s">
        <v>184</v>
      </c>
      <c r="L68" s="154" t="e">
        <f>L66/(#REF!-#REF!+#REF!+$L$71)</f>
        <v>#REF!</v>
      </c>
      <c r="M68" s="154" t="e">
        <f>M66/(#REF!+$M$72)</f>
        <v>#REF!</v>
      </c>
      <c r="N68" s="154" t="e">
        <f>N66/(#REF!+$M$72)</f>
        <v>#REF!</v>
      </c>
      <c r="O68" s="154" t="e">
        <f>O66/(#REF!+$M$72)</f>
        <v>#REF!</v>
      </c>
    </row>
    <row r="69" spans="2:15" ht="90" customHeight="1" x14ac:dyDescent="0.2">
      <c r="B69" s="222"/>
      <c r="C69" s="222"/>
      <c r="D69" s="222"/>
      <c r="E69" s="222"/>
      <c r="F69" s="222"/>
      <c r="G69" s="222"/>
      <c r="H69" s="82"/>
      <c r="I69" s="96"/>
      <c r="J69" s="97"/>
      <c r="K69" s="104"/>
      <c r="L69" s="117"/>
      <c r="M69" s="158"/>
      <c r="N69" s="169"/>
      <c r="O69" s="180"/>
    </row>
    <row r="70" spans="2:15" x14ac:dyDescent="0.2">
      <c r="K70" s="153"/>
      <c r="L70" s="159"/>
      <c r="M70" s="159"/>
      <c r="N70" s="159"/>
      <c r="O70" s="159"/>
    </row>
    <row r="71" spans="2:15" hidden="1" x14ac:dyDescent="0.2">
      <c r="K71" s="153" t="s">
        <v>183</v>
      </c>
      <c r="L71" s="159">
        <f>SUM([12]Monatswerte!$I$167:$R$167)/1000</f>
        <v>51.384904940000006</v>
      </c>
      <c r="M71" s="159"/>
      <c r="N71" s="159"/>
      <c r="O71" s="159"/>
    </row>
    <row r="72" spans="2:15" hidden="1" x14ac:dyDescent="0.2">
      <c r="K72" s="153" t="s">
        <v>190</v>
      </c>
      <c r="L72" s="159"/>
      <c r="M72" s="159" t="e">
        <f>('[13]Pro Formas 2015 TCPCPEP'!$AK$100)/1000-#REF!</f>
        <v>#REF!</v>
      </c>
      <c r="N72" s="159"/>
      <c r="O72" s="159"/>
    </row>
    <row r="73" spans="2:15" hidden="1" x14ac:dyDescent="0.2">
      <c r="K73" s="153" t="s">
        <v>194</v>
      </c>
      <c r="N73" s="159">
        <f>N75-N76</f>
        <v>65.723147740352218</v>
      </c>
      <c r="O73" s="159">
        <f>O75-O76</f>
        <v>65.723147740352218</v>
      </c>
    </row>
    <row r="75" spans="2:15" hidden="1" x14ac:dyDescent="0.2">
      <c r="K75" s="153" t="s">
        <v>195</v>
      </c>
      <c r="N75" s="159">
        <f>([14]Monatswerte!$N$100+[14]Monatswerte!$O$100+[14]Monatswerte!$P$100+[14]Monatswerte!$Q$100+[14]Monatswerte!$R$100+[14]Monatswerte!$S$100+[14]Monatswerte!$T$100+[14]Monatswerte!$U$100+[14]Monatswerte!$V$100)/1000</f>
        <v>182.2089349871581</v>
      </c>
      <c r="O75" s="159">
        <f>([14]Monatswerte!$N$100+[14]Monatswerte!$O$100+[14]Monatswerte!$P$100+[14]Monatswerte!$Q$100+[14]Monatswerte!$R$100+[14]Monatswerte!$S$100+[14]Monatswerte!$T$100+[14]Monatswerte!$U$100+[14]Monatswerte!$V$100)/1000</f>
        <v>182.2089349871581</v>
      </c>
    </row>
    <row r="76" spans="2:15" hidden="1" x14ac:dyDescent="0.2">
      <c r="K76" s="153" t="s">
        <v>196</v>
      </c>
      <c r="N76" s="159">
        <f>([15]Monatswerte!$N$100+[15]Monatswerte!$O$100+[15]Monatswerte!$P$100+[15]Monatswerte!$Q$100+[15]Monatswerte!$R$100+[15]Monatswerte!$S$100+[15]Monatswerte!$T$100+[15]Monatswerte!$U$100+[15]Monatswerte!$V$100)/1000</f>
        <v>116.48578724680588</v>
      </c>
      <c r="O76" s="159">
        <f>([15]Monatswerte!$N$100+[15]Monatswerte!$O$100+[15]Monatswerte!$P$100+[15]Monatswerte!$Q$100+[15]Monatswerte!$R$100+[15]Monatswerte!$S$100+[15]Monatswerte!$T$100+[15]Monatswerte!$U$100+[15]Monatswerte!$V$100)/1000</f>
        <v>116.48578724680588</v>
      </c>
    </row>
  </sheetData>
  <mergeCells count="1">
    <mergeCell ref="B69:G69"/>
  </mergeCells>
  <pageMargins left="0.70866141732283472" right="0.70866141732283472" top="0.74803149606299213" bottom="0.74803149606299213" header="0.31496062992125984" footer="0.31496062992125984"/>
  <pageSetup paperSize="9" scale="58" orientation="landscape" r:id="rId1"/>
  <rowBreaks count="1" manualBreakCount="1">
    <brk id="32" max="16383" man="1"/>
  </rowBreaks>
  <customProperties>
    <customPr name="layoutContexts" r:id="rId2"/>
    <customPr name="SaveUndoMode" r:id="rId3"/>
  </customPropertie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39"/>
  <sheetViews>
    <sheetView showGridLines="0" tabSelected="1" zoomScale="80" zoomScaleNormal="80" zoomScaleSheetLayoutView="100" workbookViewId="0">
      <pane xSplit="2" ySplit="7" topLeftCell="O8" activePane="bottomRight" state="frozen"/>
      <selection pane="topRight" activeCell="C1" sqref="C1"/>
      <selection pane="bottomLeft" activeCell="A8" sqref="A8"/>
      <selection pane="bottomRight" activeCell="AA11" sqref="AA11"/>
    </sheetView>
  </sheetViews>
  <sheetFormatPr baseColWidth="10" defaultColWidth="9.140625" defaultRowHeight="12.75" outlineLevelCol="1" x14ac:dyDescent="0.2"/>
  <cols>
    <col min="1" max="1" width="2.7109375" style="7" customWidth="1"/>
    <col min="2" max="2" width="76.7109375" style="7" customWidth="1"/>
    <col min="3" max="3" width="11.42578125" style="7" bestFit="1" customWidth="1"/>
    <col min="4" max="7" width="9.140625" style="7" hidden="1" customWidth="1" outlineLevel="1"/>
    <col min="8" max="8" width="9.140625" style="7" collapsed="1"/>
    <col min="9" max="12" width="9.140625" style="7" hidden="1" customWidth="1" outlineLevel="1"/>
    <col min="13" max="13" width="9.140625" style="7" collapsed="1"/>
    <col min="14" max="15" width="9.140625" style="7" customWidth="1"/>
    <col min="16" max="17" width="12.42578125" style="7" customWidth="1"/>
    <col min="18" max="18" width="9.140625" style="7" customWidth="1"/>
    <col min="19" max="19" width="2.7109375" style="7" customWidth="1"/>
    <col min="20" max="25" width="9.140625" style="7" customWidth="1"/>
    <col min="26" max="16384" width="9.140625" style="7"/>
  </cols>
  <sheetData>
    <row r="3" spans="2:26" s="10" customFormat="1" x14ac:dyDescent="0.2">
      <c r="B3" s="11" t="s">
        <v>31</v>
      </c>
      <c r="C3" s="11"/>
      <c r="D3" s="11"/>
      <c r="E3" s="11"/>
      <c r="F3" s="11"/>
      <c r="G3" s="11"/>
      <c r="H3" s="11"/>
      <c r="I3" s="11"/>
      <c r="J3" s="11"/>
      <c r="K3" s="11"/>
      <c r="L3" s="11"/>
      <c r="M3" s="11"/>
      <c r="N3" s="11"/>
      <c r="O3" s="11"/>
      <c r="P3" s="11"/>
      <c r="Q3" s="11"/>
      <c r="R3" s="11"/>
      <c r="T3" s="11"/>
      <c r="U3" s="41"/>
      <c r="V3" s="41"/>
    </row>
    <row r="4" spans="2:26" x14ac:dyDescent="0.2">
      <c r="C4" s="207"/>
      <c r="U4" s="207"/>
      <c r="V4" s="207"/>
      <c r="W4" s="207"/>
      <c r="X4" s="207"/>
      <c r="Y4" s="207"/>
    </row>
    <row r="5" spans="2:26" ht="12.75" customHeight="1" x14ac:dyDescent="0.2">
      <c r="B5" s="1"/>
      <c r="C5" s="23"/>
      <c r="D5" s="5">
        <v>2013</v>
      </c>
      <c r="E5" s="4"/>
      <c r="F5" s="3"/>
      <c r="G5" s="4"/>
      <c r="H5" s="23"/>
      <c r="I5" s="223">
        <v>2014</v>
      </c>
      <c r="J5" s="224"/>
      <c r="K5" s="224"/>
      <c r="L5" s="220"/>
      <c r="M5" s="208"/>
      <c r="N5" s="220">
        <v>2015</v>
      </c>
      <c r="O5" s="225"/>
      <c r="P5" s="225"/>
      <c r="Q5" s="225"/>
      <c r="R5" s="225"/>
      <c r="T5" s="209"/>
      <c r="U5" s="220">
        <v>2016</v>
      </c>
      <c r="V5" s="225"/>
      <c r="W5" s="225"/>
      <c r="X5" s="225"/>
      <c r="Y5" s="225"/>
      <c r="Z5" s="214"/>
    </row>
    <row r="6" spans="2:26" ht="27.75" customHeight="1" x14ac:dyDescent="0.2">
      <c r="B6" s="1"/>
      <c r="C6" s="23" t="s">
        <v>29</v>
      </c>
      <c r="D6" s="6" t="s">
        <v>1</v>
      </c>
      <c r="E6" s="2" t="s">
        <v>2</v>
      </c>
      <c r="F6" s="2" t="s">
        <v>3</v>
      </c>
      <c r="G6" s="2" t="s">
        <v>4</v>
      </c>
      <c r="H6" s="23" t="s">
        <v>30</v>
      </c>
      <c r="I6" s="210" t="s">
        <v>5</v>
      </c>
      <c r="J6" s="211" t="s">
        <v>59</v>
      </c>
      <c r="K6" s="211" t="s">
        <v>124</v>
      </c>
      <c r="L6" s="6" t="s">
        <v>151</v>
      </c>
      <c r="M6" s="210" t="s">
        <v>150</v>
      </c>
      <c r="N6" s="188" t="s">
        <v>152</v>
      </c>
      <c r="O6" s="212" t="s">
        <v>157</v>
      </c>
      <c r="P6" s="213" t="s">
        <v>206</v>
      </c>
      <c r="Q6" s="213" t="s">
        <v>207</v>
      </c>
      <c r="R6" s="188" t="s">
        <v>189</v>
      </c>
      <c r="T6" s="192" t="s">
        <v>213</v>
      </c>
      <c r="U6" s="188" t="s">
        <v>193</v>
      </c>
      <c r="V6" s="212" t="s">
        <v>197</v>
      </c>
      <c r="W6" s="212" t="s">
        <v>199</v>
      </c>
      <c r="X6" s="189" t="s">
        <v>203</v>
      </c>
      <c r="Y6" s="188" t="s">
        <v>204</v>
      </c>
      <c r="Z6" s="6" t="s">
        <v>205</v>
      </c>
    </row>
    <row r="7" spans="2:26" ht="5.0999999999999996" customHeight="1" x14ac:dyDescent="0.2"/>
    <row r="8" spans="2:26" x14ac:dyDescent="0.2">
      <c r="B8" s="9" t="s">
        <v>78</v>
      </c>
      <c r="C8" s="37">
        <v>1856</v>
      </c>
      <c r="D8" s="37">
        <v>1814</v>
      </c>
      <c r="E8" s="37">
        <v>1760</v>
      </c>
      <c r="F8" s="37">
        <v>1750</v>
      </c>
      <c r="G8" s="37">
        <v>1749</v>
      </c>
      <c r="H8" s="37">
        <v>1749</v>
      </c>
      <c r="I8" s="37">
        <v>1710</v>
      </c>
      <c r="J8" s="37">
        <v>1704</v>
      </c>
      <c r="K8" s="37">
        <v>1720</v>
      </c>
      <c r="L8" s="37">
        <v>1697.4514740094269</v>
      </c>
      <c r="M8" s="37">
        <f>+L8</f>
        <v>1697.4514740094269</v>
      </c>
      <c r="N8" s="37">
        <v>1667.0309999999999</v>
      </c>
      <c r="O8" s="108">
        <v>1676.4580000000001</v>
      </c>
      <c r="P8" s="37">
        <v>2833.2089999999998</v>
      </c>
      <c r="Q8" s="37">
        <v>3604.8150000000001</v>
      </c>
      <c r="R8" s="37">
        <v>3604.8150000000001</v>
      </c>
      <c r="T8" s="37">
        <v>3604.8150000000001</v>
      </c>
      <c r="U8" s="37">
        <v>3592.6</v>
      </c>
      <c r="V8" s="37">
        <v>3595.694</v>
      </c>
      <c r="W8" s="37">
        <v>3601</v>
      </c>
      <c r="X8" s="37">
        <v>3608.3249999999998</v>
      </c>
      <c r="Y8" s="37">
        <v>3608.3249999999998</v>
      </c>
      <c r="Z8" s="37">
        <v>3605</v>
      </c>
    </row>
    <row r="9" spans="2:26" x14ac:dyDescent="0.2">
      <c r="B9" s="9" t="s">
        <v>79</v>
      </c>
      <c r="C9" s="37">
        <v>881</v>
      </c>
      <c r="D9" s="37">
        <v>862</v>
      </c>
      <c r="E9" s="37">
        <v>866</v>
      </c>
      <c r="F9" s="37">
        <v>873</v>
      </c>
      <c r="G9" s="37">
        <v>891</v>
      </c>
      <c r="H9" s="37">
        <v>891</v>
      </c>
      <c r="I9" s="37">
        <v>901</v>
      </c>
      <c r="J9" s="37">
        <v>925</v>
      </c>
      <c r="K9" s="37">
        <v>932.47799999999995</v>
      </c>
      <c r="L9" s="37">
        <v>933.16899999999998</v>
      </c>
      <c r="M9" s="37">
        <f t="shared" ref="M9:M10" si="0">+L9</f>
        <v>933.16899999999998</v>
      </c>
      <c r="N9" s="37">
        <v>939.83399999999995</v>
      </c>
      <c r="O9" s="108">
        <v>955.149</v>
      </c>
      <c r="P9" s="37">
        <v>1607.9469999999999</v>
      </c>
      <c r="Q9" s="37">
        <v>2192.7669999999998</v>
      </c>
      <c r="R9" s="37">
        <v>2192.7669999999998</v>
      </c>
      <c r="T9" s="37">
        <v>2192.7669999999998</v>
      </c>
      <c r="U9" s="37">
        <v>2196</v>
      </c>
      <c r="V9" s="37">
        <v>2218.1750000000002</v>
      </c>
      <c r="W9" s="37">
        <v>2243</v>
      </c>
      <c r="X9" s="37">
        <v>2282.3519999999999</v>
      </c>
      <c r="Y9" s="37">
        <v>2282.3519999999999</v>
      </c>
      <c r="Z9" s="37">
        <v>2293</v>
      </c>
    </row>
    <row r="10" spans="2:26" x14ac:dyDescent="0.2">
      <c r="B10" s="9" t="s">
        <v>80</v>
      </c>
      <c r="C10" s="37">
        <v>135</v>
      </c>
      <c r="D10" s="37">
        <v>158</v>
      </c>
      <c r="E10" s="37">
        <v>151</v>
      </c>
      <c r="F10" s="37">
        <v>150</v>
      </c>
      <c r="G10" s="37">
        <v>148</v>
      </c>
      <c r="H10" s="37">
        <v>148</v>
      </c>
      <c r="I10" s="37">
        <v>147</v>
      </c>
      <c r="J10" s="37">
        <v>135</v>
      </c>
      <c r="K10" s="37">
        <v>135.5</v>
      </c>
      <c r="L10" s="37">
        <v>132.523</v>
      </c>
      <c r="M10" s="37">
        <f t="shared" si="0"/>
        <v>132.523</v>
      </c>
      <c r="N10" s="37">
        <v>132.17500000000001</v>
      </c>
      <c r="O10" s="108">
        <v>94.6</v>
      </c>
      <c r="P10" s="37">
        <v>94.179000000000002</v>
      </c>
      <c r="Q10" s="37">
        <v>156.42699999999999</v>
      </c>
      <c r="R10" s="37">
        <v>156.42699999999999</v>
      </c>
      <c r="T10" s="37">
        <v>156.42699999999999</v>
      </c>
      <c r="U10" s="37">
        <v>152.30000000000001</v>
      </c>
      <c r="V10" s="37">
        <v>147.30600000000001</v>
      </c>
      <c r="W10" s="37">
        <v>146</v>
      </c>
      <c r="X10" s="37">
        <v>148.53200000000001</v>
      </c>
      <c r="Y10" s="37">
        <v>148.53200000000001</v>
      </c>
      <c r="Z10" s="37">
        <v>167</v>
      </c>
    </row>
    <row r="11" spans="2:26" ht="5.0999999999999996" customHeight="1" x14ac:dyDescent="0.2">
      <c r="B11" s="9"/>
      <c r="C11" s="38"/>
      <c r="D11" s="38"/>
      <c r="E11" s="38"/>
      <c r="F11" s="38"/>
      <c r="G11" s="38"/>
      <c r="H11" s="37"/>
      <c r="I11" s="38"/>
      <c r="J11" s="38"/>
      <c r="K11" s="38"/>
      <c r="L11" s="38"/>
      <c r="M11" s="37"/>
      <c r="N11" s="38"/>
      <c r="O11" s="109"/>
      <c r="P11" s="38"/>
      <c r="Q11" s="38"/>
      <c r="R11" s="38"/>
      <c r="T11" s="38"/>
      <c r="U11" s="38"/>
      <c r="V11" s="38"/>
    </row>
    <row r="12" spans="2:26" x14ac:dyDescent="0.2">
      <c r="B12" s="9" t="s">
        <v>54</v>
      </c>
      <c r="C12" s="74">
        <v>0.48</v>
      </c>
      <c r="D12" s="74">
        <v>0.48</v>
      </c>
      <c r="E12" s="74">
        <v>0.49</v>
      </c>
      <c r="F12" s="74">
        <v>0.5</v>
      </c>
      <c r="G12" s="74">
        <v>0.51</v>
      </c>
      <c r="H12" s="74">
        <v>0.51</v>
      </c>
      <c r="I12" s="74">
        <v>0.53</v>
      </c>
      <c r="J12" s="74">
        <v>0.54</v>
      </c>
      <c r="K12" s="74">
        <f t="shared" ref="K12:M12" si="1">K9/K$8</f>
        <v>0.54213837209302318</v>
      </c>
      <c r="L12" s="74">
        <f t="shared" si="1"/>
        <v>0.54974708513806836</v>
      </c>
      <c r="M12" s="74">
        <f t="shared" si="1"/>
        <v>0.54974708513806836</v>
      </c>
      <c r="N12" s="74">
        <v>0.56377715831319275</v>
      </c>
      <c r="O12" s="110">
        <v>0.5697422780648248</v>
      </c>
      <c r="P12" s="74">
        <v>0.56753561068032754</v>
      </c>
      <c r="Q12" s="74">
        <v>0.60828835876459675</v>
      </c>
      <c r="R12" s="74">
        <v>0.60828835876459675</v>
      </c>
      <c r="T12" s="74">
        <v>0.60828835876459675</v>
      </c>
      <c r="U12" s="74">
        <v>0.61125647163614094</v>
      </c>
      <c r="V12" s="74">
        <v>0.61689760029635443</v>
      </c>
      <c r="W12" s="74">
        <v>0.61689760029635443</v>
      </c>
      <c r="X12" s="74">
        <v>0.63252395502068137</v>
      </c>
      <c r="Y12" s="74">
        <v>0.63252395502068137</v>
      </c>
      <c r="Z12" s="74">
        <v>0.64</v>
      </c>
    </row>
    <row r="13" spans="2:26" ht="5.0999999999999996" customHeight="1" x14ac:dyDescent="0.2">
      <c r="B13" s="9"/>
      <c r="C13" s="38"/>
    </row>
    <row r="14" spans="2:26" x14ac:dyDescent="0.2">
      <c r="B14" s="28" t="s">
        <v>25</v>
      </c>
      <c r="C14" s="28">
        <v>1353</v>
      </c>
      <c r="D14" s="28">
        <v>1321</v>
      </c>
      <c r="E14" s="28">
        <v>1299</v>
      </c>
      <c r="F14" s="28">
        <v>1303</v>
      </c>
      <c r="G14" s="28">
        <v>1302</v>
      </c>
      <c r="H14" s="28">
        <v>1302</v>
      </c>
      <c r="I14" s="28">
        <v>1272</v>
      </c>
      <c r="J14" s="28">
        <v>1274</v>
      </c>
      <c r="K14" s="28">
        <v>1290.8</v>
      </c>
      <c r="L14" s="28">
        <v>1282.3218599999998</v>
      </c>
      <c r="M14" s="28">
        <f>+L14</f>
        <v>1282.3218599999998</v>
      </c>
      <c r="N14" s="28">
        <v>1257.7998599999999</v>
      </c>
      <c r="O14" s="28">
        <v>1224.7750000000001</v>
      </c>
      <c r="P14" s="28">
        <v>1871.6949999999999</v>
      </c>
      <c r="Q14" s="28">
        <v>2435.3780000000002</v>
      </c>
      <c r="R14" s="28">
        <v>2435.3780000000002</v>
      </c>
      <c r="T14" s="28">
        <v>2435.3780000000002</v>
      </c>
      <c r="U14" s="28">
        <v>2426.4</v>
      </c>
      <c r="V14" s="28">
        <v>2419.1010000000001</v>
      </c>
      <c r="W14" s="28">
        <v>2417</v>
      </c>
      <c r="X14" s="28">
        <v>2415.6190000000001</v>
      </c>
      <c r="Y14" s="28">
        <v>2415.6190000000001</v>
      </c>
      <c r="Z14" s="28">
        <v>2389</v>
      </c>
    </row>
    <row r="15" spans="2:26" ht="5.0999999999999996" customHeight="1" x14ac:dyDescent="0.2">
      <c r="B15" s="9"/>
    </row>
    <row r="16" spans="2:26" x14ac:dyDescent="0.2">
      <c r="B16" s="7" t="s">
        <v>24</v>
      </c>
    </row>
    <row r="17" spans="1:26" x14ac:dyDescent="0.2">
      <c r="B17" s="9" t="s">
        <v>81</v>
      </c>
      <c r="C17" s="37">
        <v>1416</v>
      </c>
      <c r="D17" s="37">
        <v>1371</v>
      </c>
      <c r="E17" s="37">
        <v>1346</v>
      </c>
      <c r="F17" s="37">
        <v>1343</v>
      </c>
      <c r="G17" s="37">
        <v>1338</v>
      </c>
      <c r="H17" s="37">
        <v>1338</v>
      </c>
      <c r="I17" s="37">
        <v>1306</v>
      </c>
      <c r="J17" s="37">
        <v>1302</v>
      </c>
      <c r="K17" s="37">
        <v>1320</v>
      </c>
      <c r="L17" s="37">
        <v>1310.5260000000001</v>
      </c>
      <c r="M17" s="37">
        <f>+L17</f>
        <v>1310.5260000000001</v>
      </c>
      <c r="N17" s="37">
        <v>1293.4459999999999</v>
      </c>
      <c r="O17" s="108">
        <v>1258.7629999999999</v>
      </c>
      <c r="P17" s="37">
        <v>1888.5489997226</v>
      </c>
      <c r="Q17" s="37">
        <v>2458.1689997225999</v>
      </c>
      <c r="R17" s="37">
        <v>2458.1689997225999</v>
      </c>
      <c r="T17" s="37">
        <v>2458.1689997225999</v>
      </c>
      <c r="U17" s="37">
        <v>2451.1999999999998</v>
      </c>
      <c r="V17" s="37">
        <v>2443.2532921032002</v>
      </c>
      <c r="W17" s="37">
        <v>2437</v>
      </c>
      <c r="X17" s="37">
        <v>2434.2932921032002</v>
      </c>
      <c r="Y17" s="37">
        <v>2434.2932921032002</v>
      </c>
      <c r="Z17" s="37">
        <v>2398</v>
      </c>
    </row>
    <row r="18" spans="1:26" x14ac:dyDescent="0.2">
      <c r="B18" s="9" t="s">
        <v>83</v>
      </c>
      <c r="C18" s="37">
        <v>153</v>
      </c>
      <c r="D18" s="37">
        <v>150</v>
      </c>
      <c r="E18" s="37">
        <v>151</v>
      </c>
      <c r="F18" s="37">
        <v>153</v>
      </c>
      <c r="G18" s="37">
        <v>164</v>
      </c>
      <c r="H18" s="37">
        <v>164</v>
      </c>
      <c r="I18" s="37">
        <v>165</v>
      </c>
      <c r="J18" s="37">
        <v>162</v>
      </c>
      <c r="K18" s="37">
        <v>163</v>
      </c>
      <c r="L18" s="37">
        <v>160.58839878661843</v>
      </c>
      <c r="M18" s="37">
        <f t="shared" ref="M18:M20" si="2">+L18</f>
        <v>160.58839878661843</v>
      </c>
      <c r="N18" s="37">
        <v>160.90208522002078</v>
      </c>
      <c r="O18" s="108">
        <v>160.61908522002079</v>
      </c>
      <c r="P18" s="37">
        <v>397.41308522002078</v>
      </c>
      <c r="Q18" s="37">
        <v>426.47508522002079</v>
      </c>
      <c r="R18" s="37">
        <v>426.47508522002079</v>
      </c>
      <c r="T18" s="37">
        <v>426.47508522002079</v>
      </c>
      <c r="U18" s="37">
        <v>424.4</v>
      </c>
      <c r="V18" s="37">
        <v>423.90808522002078</v>
      </c>
      <c r="W18" s="37">
        <v>422.4190852200208</v>
      </c>
      <c r="X18" s="37">
        <v>429.18408522002079</v>
      </c>
      <c r="Y18" s="37">
        <v>429.18408522002079</v>
      </c>
      <c r="Z18" s="37">
        <v>430</v>
      </c>
    </row>
    <row r="19" spans="1:26" x14ac:dyDescent="0.2">
      <c r="B19" t="s">
        <v>82</v>
      </c>
      <c r="C19" s="37">
        <v>135</v>
      </c>
      <c r="D19" s="37">
        <v>146</v>
      </c>
      <c r="E19" s="37">
        <v>153</v>
      </c>
      <c r="F19" s="37">
        <v>162</v>
      </c>
      <c r="G19" s="37">
        <v>174</v>
      </c>
      <c r="H19" s="37">
        <v>174</v>
      </c>
      <c r="I19" s="37">
        <v>183</v>
      </c>
      <c r="J19" s="37">
        <v>190</v>
      </c>
      <c r="K19" s="37">
        <v>196.8</v>
      </c>
      <c r="L19" s="37">
        <v>202.00899999999999</v>
      </c>
      <c r="M19" s="37">
        <f t="shared" si="2"/>
        <v>202.00899999999999</v>
      </c>
      <c r="N19" s="37">
        <v>207.69800000000001</v>
      </c>
      <c r="O19" s="108">
        <v>213.31200000000001</v>
      </c>
      <c r="P19" s="37">
        <v>363.3</v>
      </c>
      <c r="Q19" s="37">
        <v>462.16800000000001</v>
      </c>
      <c r="R19" s="37">
        <v>462.16800000000001</v>
      </c>
      <c r="T19" s="37">
        <v>462.16800000000001</v>
      </c>
      <c r="U19" s="37">
        <v>474.6</v>
      </c>
      <c r="V19" s="37">
        <v>484.61700000000002</v>
      </c>
      <c r="W19" s="37">
        <v>500.03</v>
      </c>
      <c r="X19" s="37">
        <v>520.43899999999996</v>
      </c>
      <c r="Y19" s="37">
        <v>520.43899999999996</v>
      </c>
      <c r="Z19" s="37">
        <v>535</v>
      </c>
    </row>
    <row r="20" spans="1:26" x14ac:dyDescent="0.2">
      <c r="B20" s="22" t="s">
        <v>96</v>
      </c>
      <c r="C20" s="37">
        <v>112</v>
      </c>
      <c r="D20" s="37">
        <v>121</v>
      </c>
      <c r="E20" s="37">
        <v>128</v>
      </c>
      <c r="F20" s="37">
        <v>136</v>
      </c>
      <c r="G20" s="37">
        <v>146</v>
      </c>
      <c r="H20" s="37">
        <v>146</v>
      </c>
      <c r="I20" s="37">
        <v>154</v>
      </c>
      <c r="J20" s="37">
        <v>160</v>
      </c>
      <c r="K20" s="37">
        <v>166.4</v>
      </c>
      <c r="L20" s="37">
        <v>169.953</v>
      </c>
      <c r="M20" s="37">
        <f t="shared" si="2"/>
        <v>169.953</v>
      </c>
      <c r="N20" s="37">
        <v>174.77799999999999</v>
      </c>
      <c r="O20" s="108">
        <v>201.58</v>
      </c>
      <c r="P20" s="37">
        <v>351.68799999999999</v>
      </c>
      <c r="Q20" s="37">
        <v>427.01799999999997</v>
      </c>
      <c r="R20" s="37">
        <v>427.01799999999997</v>
      </c>
      <c r="T20" s="37">
        <v>427.01799999999997</v>
      </c>
      <c r="U20" s="37">
        <v>441.4</v>
      </c>
      <c r="V20" s="37">
        <v>451.97500000000002</v>
      </c>
      <c r="W20" s="37">
        <v>463.44799999999998</v>
      </c>
      <c r="X20" s="37">
        <v>495.38099999999997</v>
      </c>
      <c r="Y20" s="37">
        <v>495.38099999999997</v>
      </c>
      <c r="Z20" s="37">
        <v>513</v>
      </c>
    </row>
    <row r="21" spans="1:26" x14ac:dyDescent="0.2">
      <c r="B21" s="1" t="s">
        <v>84</v>
      </c>
      <c r="C21" s="28">
        <v>1816</v>
      </c>
      <c r="D21" s="28">
        <v>1788</v>
      </c>
      <c r="E21" s="28">
        <v>1779</v>
      </c>
      <c r="F21" s="28">
        <v>1794</v>
      </c>
      <c r="G21" s="28">
        <v>1822</v>
      </c>
      <c r="H21" s="28">
        <v>1822</v>
      </c>
      <c r="I21" s="28">
        <v>1808</v>
      </c>
      <c r="J21" s="28">
        <v>1814</v>
      </c>
      <c r="K21" s="28">
        <f>K17+SUM(K18:K20)</f>
        <v>1846.2</v>
      </c>
      <c r="L21" s="28">
        <f>L17+SUM(L18:L20)</f>
        <v>1843.0763987866185</v>
      </c>
      <c r="M21" s="28">
        <v>1843.0763987866185</v>
      </c>
      <c r="N21" s="28">
        <v>1836.8240852200208</v>
      </c>
      <c r="O21" s="28">
        <v>1834.2740852200207</v>
      </c>
      <c r="P21" s="28">
        <v>3000.9500849426208</v>
      </c>
      <c r="Q21" s="28">
        <v>3773.8300849426205</v>
      </c>
      <c r="R21" s="28">
        <v>3773.8300849426205</v>
      </c>
      <c r="T21" s="28">
        <v>3773.8300849426205</v>
      </c>
      <c r="U21" s="28">
        <v>3791.6</v>
      </c>
      <c r="V21" s="28">
        <v>3803.7533773232208</v>
      </c>
      <c r="W21" s="28">
        <v>3823.2893773232208</v>
      </c>
      <c r="X21" s="28">
        <v>3879.2973773232211</v>
      </c>
      <c r="Y21" s="28">
        <v>3879.2973773232211</v>
      </c>
      <c r="Z21" s="28">
        <f>+SUM(Z17:Z20)</f>
        <v>3876</v>
      </c>
    </row>
    <row r="22" spans="1:26" s="15" customFormat="1" x14ac:dyDescent="0.2">
      <c r="B22" s="15" t="s">
        <v>26</v>
      </c>
      <c r="C22" s="30">
        <v>1.34</v>
      </c>
      <c r="D22" s="30">
        <v>1.35</v>
      </c>
      <c r="E22" s="30">
        <v>1.37</v>
      </c>
      <c r="F22" s="30">
        <v>1.38</v>
      </c>
      <c r="G22" s="30">
        <v>1.4</v>
      </c>
      <c r="H22" s="30">
        <v>1.4</v>
      </c>
      <c r="I22" s="30">
        <v>1.42</v>
      </c>
      <c r="J22" s="30">
        <v>1.42</v>
      </c>
      <c r="K22" s="30">
        <f>K21/K14</f>
        <v>1.4302757979547569</v>
      </c>
      <c r="L22" s="30">
        <f>L21/L14</f>
        <v>1.4372962485304732</v>
      </c>
      <c r="M22" s="30">
        <f>M21/M14</f>
        <v>1.4372962485304732</v>
      </c>
      <c r="N22" s="30">
        <v>1.4603468672830198</v>
      </c>
      <c r="O22" s="30">
        <v>1.497641677222364</v>
      </c>
      <c r="P22" s="30">
        <v>1.6033328533455615</v>
      </c>
      <c r="Q22" s="30">
        <v>1.5495869983807937</v>
      </c>
      <c r="R22" s="30">
        <v>1.5495869983807937</v>
      </c>
      <c r="T22" s="30">
        <v>1.5495869983807937</v>
      </c>
      <c r="U22" s="30">
        <v>1.56</v>
      </c>
      <c r="V22" s="30">
        <v>1.5723830370551792</v>
      </c>
      <c r="W22" s="30">
        <v>1.5817023659712008</v>
      </c>
      <c r="X22" s="30">
        <v>1.6059226961384312</v>
      </c>
      <c r="Y22" s="30">
        <v>1.6059226961384312</v>
      </c>
      <c r="Z22" s="30">
        <v>1.62</v>
      </c>
    </row>
    <row r="23" spans="1:26" ht="5.0999999999999996" customHeight="1" x14ac:dyDescent="0.2">
      <c r="B23" s="9"/>
    </row>
    <row r="24" spans="1:26" x14ac:dyDescent="0.2">
      <c r="B24" s="7" t="s">
        <v>56</v>
      </c>
    </row>
    <row r="25" spans="1:26" x14ac:dyDescent="0.2">
      <c r="B25" s="49" t="s">
        <v>55</v>
      </c>
      <c r="C25" s="39">
        <v>0.14499999999999999</v>
      </c>
      <c r="D25" s="39">
        <v>0.159</v>
      </c>
      <c r="E25" s="39">
        <v>0.16700000000000001</v>
      </c>
      <c r="F25" s="39">
        <v>0.17599999999999999</v>
      </c>
      <c r="G25" s="39">
        <v>0.185</v>
      </c>
      <c r="H25" s="39">
        <v>0.185</v>
      </c>
      <c r="I25" s="39">
        <v>0.192</v>
      </c>
      <c r="J25" s="39">
        <v>0.19500000000000001</v>
      </c>
      <c r="K25" s="39">
        <v>0.20054092428990283</v>
      </c>
      <c r="L25" s="39">
        <v>0.20493715500622073</v>
      </c>
      <c r="M25" s="39">
        <v>0.20493715500622073</v>
      </c>
      <c r="N25" s="39">
        <v>0.20945400996346164</v>
      </c>
      <c r="O25" s="111">
        <v>0.21177847644713024</v>
      </c>
      <c r="P25" s="85">
        <v>0.21898109825759182</v>
      </c>
      <c r="Q25" s="85">
        <v>0.20595941110022178</v>
      </c>
      <c r="R25" s="85">
        <v>0.20595941110022178</v>
      </c>
      <c r="T25" s="85">
        <v>0.20595941110022178</v>
      </c>
      <c r="U25" s="85">
        <v>0.21164589443816639</v>
      </c>
      <c r="V25" s="85">
        <v>0.21401196929908595</v>
      </c>
      <c r="W25" s="85">
        <v>0.219</v>
      </c>
      <c r="X25" s="85">
        <v>0.22360004065981059</v>
      </c>
      <c r="Y25" s="85">
        <v>0.22360004065981059</v>
      </c>
      <c r="Z25" s="85">
        <v>0.22900000000000001</v>
      </c>
    </row>
    <row r="26" spans="1:26" x14ac:dyDescent="0.2">
      <c r="B26" t="s">
        <v>117</v>
      </c>
      <c r="C26" s="40">
        <v>0.68200000000000005</v>
      </c>
      <c r="D26" s="40">
        <v>0.69699999999999995</v>
      </c>
      <c r="E26" s="40">
        <v>0.70599999999999996</v>
      </c>
      <c r="F26" s="40">
        <v>0.71299999999999997</v>
      </c>
      <c r="G26" s="40">
        <v>0.71899999999999997</v>
      </c>
      <c r="H26" s="40">
        <v>0.71899999999999997</v>
      </c>
      <c r="I26" s="40">
        <v>0.72599999999999998</v>
      </c>
      <c r="J26" s="40">
        <v>0.73</v>
      </c>
      <c r="K26" s="40">
        <v>0.73</v>
      </c>
      <c r="L26" s="40">
        <v>0.7302108411760414</v>
      </c>
      <c r="M26" s="40">
        <v>0.7302108411760414</v>
      </c>
      <c r="N26" s="40">
        <v>0.72782369891367582</v>
      </c>
      <c r="O26" s="112">
        <v>0.82709462423724078</v>
      </c>
      <c r="P26" s="85">
        <v>0.83032165215146259</v>
      </c>
      <c r="Q26" s="85">
        <v>0.80324500495961459</v>
      </c>
      <c r="R26" s="85">
        <v>0.80324500495961459</v>
      </c>
      <c r="T26" s="85">
        <v>0.80324500495961459</v>
      </c>
      <c r="U26" s="85">
        <v>0.81695353917653446</v>
      </c>
      <c r="V26" s="85">
        <v>0.81460176580684451</v>
      </c>
      <c r="W26" s="85">
        <v>0.81200000000000006</v>
      </c>
      <c r="X26" s="85">
        <v>0.84147462606301437</v>
      </c>
      <c r="Y26" s="85">
        <v>0.84147462606301437</v>
      </c>
      <c r="Z26" s="85">
        <v>0.85</v>
      </c>
    </row>
    <row r="27" spans="1:26" ht="5.0999999999999996" customHeight="1" x14ac:dyDescent="0.2">
      <c r="B27" s="49"/>
      <c r="C27" s="38"/>
      <c r="D27" s="38"/>
      <c r="E27" s="38"/>
      <c r="F27" s="38"/>
      <c r="G27" s="38"/>
      <c r="H27" s="38"/>
      <c r="I27" s="38"/>
      <c r="J27" s="38"/>
      <c r="K27" s="38"/>
      <c r="L27" s="38"/>
      <c r="M27" s="38"/>
      <c r="N27" s="38"/>
      <c r="O27" s="109"/>
      <c r="P27" s="38"/>
      <c r="Q27" s="38"/>
      <c r="R27" s="38"/>
      <c r="T27" s="38"/>
      <c r="U27" s="38"/>
      <c r="V27" s="38"/>
    </row>
    <row r="28" spans="1:26" s="15" customFormat="1" ht="14.25" x14ac:dyDescent="0.2">
      <c r="B28" s="50" t="s">
        <v>221</v>
      </c>
      <c r="C28" s="50"/>
      <c r="D28" s="50"/>
      <c r="E28" s="50"/>
      <c r="F28" s="50"/>
      <c r="G28" s="50"/>
      <c r="H28" s="50"/>
      <c r="I28" s="50"/>
      <c r="J28" s="50"/>
      <c r="K28" s="50"/>
      <c r="L28" s="50"/>
      <c r="M28" s="50"/>
      <c r="N28" s="50"/>
      <c r="O28" s="113"/>
      <c r="P28" s="50"/>
      <c r="Q28" s="50"/>
      <c r="R28" s="50"/>
      <c r="T28" s="50"/>
      <c r="U28" s="50"/>
      <c r="V28" s="50"/>
    </row>
    <row r="29" spans="1:26" x14ac:dyDescent="0.2">
      <c r="A29" s="7" t="s">
        <v>27</v>
      </c>
      <c r="B29" s="22" t="s">
        <v>160</v>
      </c>
      <c r="C29" s="114">
        <v>9.353645371474359</v>
      </c>
      <c r="D29" s="114">
        <v>9.4</v>
      </c>
      <c r="E29" s="114">
        <v>9.5</v>
      </c>
      <c r="F29" s="114">
        <v>9.5</v>
      </c>
      <c r="G29" s="114">
        <v>9.5</v>
      </c>
      <c r="H29" s="114">
        <v>9.4798627935450437</v>
      </c>
      <c r="I29" s="114">
        <v>9.6042313721318617</v>
      </c>
      <c r="J29" s="114">
        <v>9.5913666220947569</v>
      </c>
      <c r="K29" s="114">
        <v>9.6277235980917784</v>
      </c>
      <c r="L29" s="114">
        <v>9.5749439353574477</v>
      </c>
      <c r="M29" s="114">
        <v>9.5995632356025737</v>
      </c>
      <c r="N29" s="114">
        <v>9.2954812553859014</v>
      </c>
      <c r="O29" s="114">
        <v>9.2870575310815813</v>
      </c>
      <c r="P29" s="114">
        <v>9.6967290106488093</v>
      </c>
      <c r="Q29" s="114">
        <v>9.7270200031075422</v>
      </c>
      <c r="R29" s="114">
        <v>9.5256649925934589</v>
      </c>
      <c r="T29" s="114">
        <v>9.5</v>
      </c>
      <c r="U29" s="114">
        <v>9.367220047294639</v>
      </c>
      <c r="V29" s="114">
        <v>9.2648652959918092</v>
      </c>
      <c r="W29" s="114">
        <v>9.1999999999999993</v>
      </c>
      <c r="X29" s="114">
        <v>9.0529170689291529</v>
      </c>
      <c r="Y29" s="114">
        <v>9.1980966618355762</v>
      </c>
      <c r="Z29" s="114">
        <v>8.8000000000000007</v>
      </c>
    </row>
    <row r="30" spans="1:26" x14ac:dyDescent="0.2">
      <c r="B30" s="22" t="s">
        <v>222</v>
      </c>
      <c r="C30" s="114">
        <v>21.913096251954606</v>
      </c>
      <c r="D30" s="114">
        <v>22.2</v>
      </c>
      <c r="E30" s="114">
        <v>22.2</v>
      </c>
      <c r="F30" s="114">
        <v>22.6</v>
      </c>
      <c r="G30" s="114">
        <v>22.5</v>
      </c>
      <c r="H30" s="114">
        <v>22.385711569262373</v>
      </c>
      <c r="I30" s="114">
        <v>22.348021096777273</v>
      </c>
      <c r="J30" s="114">
        <v>22.279404197457307</v>
      </c>
      <c r="K30" s="114">
        <v>21.840962796550368</v>
      </c>
      <c r="L30" s="114">
        <v>21.718238367461705</v>
      </c>
      <c r="M30" s="114">
        <v>22.036586746890276</v>
      </c>
      <c r="N30" s="114">
        <v>22.60633290642188</v>
      </c>
      <c r="O30" s="114">
        <v>23.198085567016797</v>
      </c>
      <c r="P30" s="114">
        <v>22.853728508129436</v>
      </c>
      <c r="Q30" s="114">
        <v>22.663419825258956</v>
      </c>
      <c r="R30" s="114">
        <v>22.873857127875318</v>
      </c>
      <c r="T30" s="114">
        <v>22</v>
      </c>
      <c r="U30" s="114">
        <v>22.388290354493108</v>
      </c>
      <c r="V30" s="114">
        <v>23.260569196541933</v>
      </c>
      <c r="W30" s="114">
        <v>23.1</v>
      </c>
      <c r="X30" s="114">
        <v>22.964853309001477</v>
      </c>
      <c r="Y30" s="114">
        <v>22.92872316487847</v>
      </c>
      <c r="Z30" s="114">
        <v>23.5</v>
      </c>
    </row>
    <row r="31" spans="1:26" x14ac:dyDescent="0.2">
      <c r="B31" s="1" t="s">
        <v>97</v>
      </c>
      <c r="C31" s="75">
        <v>12.388965708124974</v>
      </c>
      <c r="D31" s="75">
        <v>13</v>
      </c>
      <c r="E31" s="75">
        <v>13.09</v>
      </c>
      <c r="F31" s="75">
        <v>13.26</v>
      </c>
      <c r="G31" s="75">
        <v>13.49</v>
      </c>
      <c r="H31" s="75">
        <v>13.175993329082313</v>
      </c>
      <c r="I31" s="75">
        <v>13.757141508054881</v>
      </c>
      <c r="J31" s="75">
        <v>13.882283001546018</v>
      </c>
      <c r="K31" s="75">
        <v>13.976085323647204</v>
      </c>
      <c r="L31" s="75">
        <v>14.009802121574774</v>
      </c>
      <c r="M31" s="75">
        <v>13.91206058787386</v>
      </c>
      <c r="N31" s="75">
        <v>14.104895269336126</v>
      </c>
      <c r="O31" s="75">
        <v>14.335395973746781</v>
      </c>
      <c r="P31" s="75">
        <v>14.904692031664428</v>
      </c>
      <c r="Q31" s="75">
        <v>15.653857657317225</v>
      </c>
      <c r="R31" s="75">
        <v>14.894551276655523</v>
      </c>
      <c r="T31" s="75">
        <v>15.5</v>
      </c>
      <c r="U31" s="75">
        <v>15.899231606589453</v>
      </c>
      <c r="V31" s="75">
        <v>16.541584367669383</v>
      </c>
      <c r="W31" s="75">
        <v>16.3</v>
      </c>
      <c r="X31" s="75">
        <v>17.041994112042389</v>
      </c>
      <c r="Y31" s="75">
        <v>16.447801413550668</v>
      </c>
      <c r="Z31" s="75">
        <v>17</v>
      </c>
    </row>
    <row r="32" spans="1:26" x14ac:dyDescent="0.2">
      <c r="B32" s="9"/>
    </row>
    <row r="33" spans="2:18" ht="14.25" customHeight="1" x14ac:dyDescent="0.2">
      <c r="B33" s="76" t="s">
        <v>116</v>
      </c>
    </row>
    <row r="34" spans="2:18" ht="30" customHeight="1" x14ac:dyDescent="0.2">
      <c r="B34" s="226" t="s">
        <v>223</v>
      </c>
      <c r="C34" s="226"/>
      <c r="D34" s="226"/>
      <c r="E34" s="226"/>
      <c r="F34" s="226"/>
      <c r="G34" s="226"/>
      <c r="H34" s="226"/>
      <c r="I34" s="226"/>
      <c r="J34" s="226"/>
      <c r="K34" s="226"/>
      <c r="L34" s="226"/>
      <c r="M34" s="226"/>
      <c r="N34" s="226"/>
      <c r="O34" s="226"/>
      <c r="P34" s="226"/>
      <c r="Q34" s="226"/>
      <c r="R34" s="226"/>
    </row>
    <row r="35" spans="2:18" x14ac:dyDescent="0.2">
      <c r="D35" s="34"/>
    </row>
    <row r="36" spans="2:18" x14ac:dyDescent="0.2">
      <c r="D36" s="34"/>
    </row>
    <row r="37" spans="2:18" x14ac:dyDescent="0.2">
      <c r="D37" s="34"/>
    </row>
    <row r="38" spans="2:18" x14ac:dyDescent="0.2">
      <c r="D38" s="34"/>
    </row>
    <row r="39" spans="2:18" x14ac:dyDescent="0.2">
      <c r="D39" s="34"/>
    </row>
  </sheetData>
  <mergeCells count="4">
    <mergeCell ref="I5:L5"/>
    <mergeCell ref="N5:R5"/>
    <mergeCell ref="U5:Y5"/>
    <mergeCell ref="B34:R34"/>
  </mergeCells>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B2:BE54"/>
  <sheetViews>
    <sheetView showGridLines="0" view="pageBreakPreview" zoomScaleNormal="100" zoomScaleSheetLayoutView="100" workbookViewId="0">
      <pane xSplit="2" ySplit="6" topLeftCell="AP7" activePane="bottomRight" state="frozen"/>
      <selection activeCell="P11" sqref="P11"/>
      <selection pane="topRight" activeCell="P11" sqref="P11"/>
      <selection pane="bottomLeft" activeCell="P11" sqref="P11"/>
      <selection pane="bottomRight" activeCell="BH27" sqref="BH27"/>
    </sheetView>
  </sheetViews>
  <sheetFormatPr baseColWidth="10" defaultColWidth="9.140625" defaultRowHeight="12.75" outlineLevelCol="1" x14ac:dyDescent="0.2"/>
  <cols>
    <col min="1" max="1" width="2.7109375" customWidth="1"/>
    <col min="2" max="2" width="66.7109375" bestFit="1" customWidth="1"/>
    <col min="3" max="3" width="11.85546875" hidden="1" customWidth="1"/>
    <col min="4" max="4" width="11.140625" hidden="1" customWidth="1"/>
    <col min="5" max="6" width="11.85546875" hidden="1" customWidth="1"/>
    <col min="7" max="7" width="3.7109375" hidden="1" customWidth="1" outlineLevel="1"/>
    <col min="8" max="8" width="11.28515625" hidden="1" customWidth="1" outlineLevel="1"/>
    <col min="9" max="9" width="11.5703125" hidden="1" customWidth="1" outlineLevel="1"/>
    <col min="10" max="10" width="3.7109375" hidden="1" customWidth="1" outlineLevel="1"/>
    <col min="11" max="11" width="11.28515625" hidden="1" customWidth="1" outlineLevel="1"/>
    <col min="12" max="12" width="11.5703125" hidden="1" customWidth="1" outlineLevel="1"/>
    <col min="13" max="13" width="3.7109375" hidden="1" customWidth="1"/>
    <col min="14" max="14" width="11.28515625" hidden="1" customWidth="1"/>
    <col min="15" max="15" width="11.5703125" hidden="1" customWidth="1"/>
    <col min="16" max="16" width="3.7109375" hidden="1" customWidth="1"/>
    <col min="17" max="17" width="11.28515625" hidden="1" customWidth="1"/>
    <col min="18" max="18" width="11.5703125" hidden="1" customWidth="1"/>
    <col min="19" max="19" width="3.7109375" hidden="1" customWidth="1" outlineLevel="1"/>
    <col min="20" max="20" width="11.28515625" hidden="1" customWidth="1" outlineLevel="1"/>
    <col min="21" max="21" width="11.5703125" hidden="1" customWidth="1" outlineLevel="1"/>
    <col min="22" max="22" width="3.7109375" hidden="1" customWidth="1"/>
    <col min="23" max="23" width="11.28515625" hidden="1" customWidth="1"/>
    <col min="24" max="24" width="11.5703125" hidden="1" customWidth="1"/>
    <col min="25" max="25" width="3.7109375" hidden="1" customWidth="1"/>
    <col min="26" max="26" width="11.28515625" hidden="1" customWidth="1"/>
    <col min="27" max="27" width="11.5703125" hidden="1" customWidth="1"/>
    <col min="28" max="28" width="3.7109375" customWidth="1"/>
    <col min="29" max="29" width="11.28515625" bestFit="1" customWidth="1"/>
    <col min="30" max="30" width="11.5703125" bestFit="1" customWidth="1"/>
    <col min="31" max="31" width="3.7109375" customWidth="1"/>
    <col min="32" max="32" width="11.28515625" bestFit="1" customWidth="1"/>
    <col min="33" max="33" width="11.5703125" bestFit="1" customWidth="1"/>
    <col min="34" max="34" width="3.140625" customWidth="1"/>
    <col min="35" max="35" width="11.28515625" bestFit="1" customWidth="1"/>
    <col min="36" max="36" width="11.5703125" bestFit="1" customWidth="1"/>
    <col min="37" max="37" width="3.140625" customWidth="1"/>
    <col min="38" max="38" width="11.28515625" bestFit="1" customWidth="1"/>
    <col min="39" max="39" width="11.5703125" bestFit="1" customWidth="1"/>
    <col min="40" max="40" width="3.7109375" customWidth="1" outlineLevel="1"/>
    <col min="41" max="41" width="11.28515625" customWidth="1" outlineLevel="1"/>
    <col min="42" max="42" width="11.5703125" customWidth="1" outlineLevel="1"/>
    <col min="43" max="43" width="3.140625" customWidth="1"/>
    <col min="44" max="44" width="11.28515625" bestFit="1" customWidth="1"/>
    <col min="45" max="45" width="11.5703125" bestFit="1" customWidth="1"/>
    <col min="46" max="46" width="3.7109375" customWidth="1" outlineLevel="1"/>
    <col min="47" max="47" width="11.28515625" customWidth="1" outlineLevel="1"/>
    <col min="48" max="48" width="11.5703125" customWidth="1" outlineLevel="1"/>
    <col min="49" max="49" width="3.140625" customWidth="1"/>
    <col min="50" max="50" width="11.28515625" bestFit="1" customWidth="1"/>
    <col min="51" max="51" width="11.5703125" bestFit="1" customWidth="1"/>
    <col min="52" max="52" width="3.7109375" customWidth="1" outlineLevel="1"/>
    <col min="53" max="53" width="11.28515625" customWidth="1" outlineLevel="1"/>
    <col min="54" max="54" width="11.5703125" customWidth="1" outlineLevel="1"/>
    <col min="55" max="55" width="3" customWidth="1"/>
    <col min="56" max="56" width="11.28515625" customWidth="1" outlineLevel="1"/>
    <col min="57" max="57" width="11.5703125" customWidth="1" outlineLevel="1"/>
  </cols>
  <sheetData>
    <row r="2" spans="2:57" x14ac:dyDescent="0.2">
      <c r="AL2" s="22"/>
      <c r="AM2" s="22"/>
      <c r="AN2" s="22"/>
      <c r="AO2" s="22"/>
      <c r="AP2" s="22"/>
      <c r="AR2" s="22"/>
      <c r="AS2" s="22"/>
      <c r="AT2" s="22"/>
      <c r="AU2" s="22"/>
      <c r="AV2" s="22"/>
      <c r="AX2" s="22"/>
      <c r="AY2" s="22"/>
      <c r="AZ2" s="22"/>
      <c r="BA2" s="22"/>
      <c r="BB2" s="22"/>
      <c r="BD2" s="22"/>
      <c r="BE2" s="22"/>
    </row>
    <row r="3" spans="2:57" s="10" customFormat="1" x14ac:dyDescent="0.2">
      <c r="B3" s="11" t="s">
        <v>126</v>
      </c>
      <c r="C3" s="11"/>
      <c r="D3" s="11"/>
      <c r="E3" s="11"/>
      <c r="F3" s="11"/>
      <c r="G3" s="11"/>
      <c r="H3" s="11"/>
      <c r="I3" s="11"/>
      <c r="J3" s="11"/>
      <c r="K3" s="11"/>
      <c r="L3" s="11"/>
      <c r="M3" s="11"/>
      <c r="N3" s="11"/>
      <c r="O3" s="11"/>
      <c r="P3" s="11"/>
      <c r="Q3" s="11"/>
      <c r="R3" s="11"/>
      <c r="S3" s="11"/>
      <c r="T3" s="11"/>
      <c r="U3" s="11"/>
      <c r="V3" s="11"/>
      <c r="W3" s="11"/>
      <c r="X3" s="11"/>
      <c r="Y3" s="11"/>
      <c r="Z3" s="11"/>
      <c r="AA3" s="11"/>
      <c r="AB3" s="11"/>
      <c r="AC3" s="162"/>
      <c r="AD3" s="162"/>
      <c r="AE3" s="162"/>
      <c r="AF3" s="162"/>
      <c r="AG3" s="162"/>
      <c r="AI3" s="162"/>
      <c r="AJ3" s="162"/>
      <c r="AL3" s="47"/>
      <c r="AM3" s="47"/>
      <c r="AN3" s="47"/>
      <c r="AO3" s="47"/>
      <c r="AP3" s="47"/>
      <c r="AR3" s="47"/>
      <c r="AS3" s="47"/>
      <c r="AT3" s="47"/>
      <c r="AU3" s="47"/>
      <c r="AV3" s="47"/>
      <c r="AX3" s="162"/>
      <c r="AY3" s="168"/>
      <c r="AZ3" s="162"/>
      <c r="BA3" s="162"/>
      <c r="BB3" s="168"/>
      <c r="BC3" s="163"/>
      <c r="BD3" s="162"/>
      <c r="BE3" s="168"/>
    </row>
    <row r="4" spans="2:57" x14ac:dyDescent="0.2">
      <c r="G4" s="25"/>
      <c r="J4" s="25"/>
      <c r="M4" s="25"/>
      <c r="P4" s="25"/>
      <c r="S4" s="25"/>
      <c r="V4" s="25"/>
      <c r="Y4" s="25"/>
      <c r="AB4" s="25"/>
      <c r="AD4" s="165"/>
      <c r="AE4" s="25"/>
      <c r="AF4" s="165"/>
      <c r="AG4" s="166"/>
      <c r="AH4" s="164"/>
      <c r="AI4" s="165"/>
      <c r="AJ4" s="167"/>
      <c r="AK4" s="164"/>
      <c r="AL4" s="165"/>
      <c r="AM4" s="167"/>
      <c r="AN4" s="25"/>
      <c r="AQ4" s="164"/>
      <c r="AR4" s="165"/>
      <c r="AS4" s="167"/>
      <c r="AT4" s="25"/>
      <c r="AU4" s="165"/>
      <c r="AV4" s="167"/>
      <c r="AW4" s="164"/>
      <c r="AX4" s="165"/>
      <c r="AY4" s="167"/>
      <c r="AZ4" s="25"/>
      <c r="BA4" s="165"/>
      <c r="BB4" s="167"/>
      <c r="BD4" s="165"/>
      <c r="BE4" s="181"/>
    </row>
    <row r="5" spans="2:57" x14ac:dyDescent="0.2">
      <c r="B5" s="1"/>
      <c r="C5" s="1"/>
      <c r="D5" s="1"/>
      <c r="E5" s="1"/>
      <c r="F5" s="1"/>
      <c r="G5" s="18"/>
      <c r="H5" s="14"/>
      <c r="I5" s="14"/>
      <c r="J5" s="18"/>
      <c r="K5" s="14"/>
      <c r="L5" s="14"/>
      <c r="M5" s="18"/>
      <c r="N5" s="14"/>
      <c r="O5" s="14"/>
      <c r="P5" s="18"/>
      <c r="Q5" s="14"/>
      <c r="R5" s="14"/>
      <c r="S5" s="18"/>
      <c r="T5" s="14"/>
      <c r="U5" s="14"/>
      <c r="V5" s="18"/>
      <c r="W5" s="14"/>
      <c r="X5" s="14"/>
      <c r="Y5" s="18"/>
      <c r="Z5" s="14"/>
      <c r="AA5" s="14"/>
      <c r="AB5" s="18"/>
      <c r="AC5" s="14"/>
      <c r="AD5" s="14"/>
      <c r="AE5" s="18"/>
      <c r="AF5" s="14"/>
      <c r="AG5" s="14"/>
      <c r="AI5" s="14"/>
      <c r="AJ5" s="14"/>
      <c r="AL5" s="14"/>
      <c r="AM5" s="14"/>
      <c r="AN5" s="18"/>
      <c r="AO5" s="14"/>
      <c r="AP5" s="14"/>
      <c r="AR5" s="14"/>
      <c r="AS5" s="14"/>
      <c r="AT5" s="18"/>
      <c r="AU5" s="14"/>
      <c r="AV5" s="14"/>
      <c r="AX5" s="14"/>
      <c r="AY5" s="14"/>
      <c r="AZ5" s="18"/>
      <c r="BA5" s="14"/>
      <c r="BB5" s="14"/>
      <c r="BD5" s="14"/>
      <c r="BE5" s="14"/>
    </row>
    <row r="6" spans="2:57" x14ac:dyDescent="0.2">
      <c r="B6" s="1" t="s">
        <v>115</v>
      </c>
      <c r="C6" s="2" t="s">
        <v>28</v>
      </c>
      <c r="D6" s="2" t="s">
        <v>29</v>
      </c>
      <c r="E6" s="2" t="s">
        <v>30</v>
      </c>
      <c r="F6" s="2" t="s">
        <v>150</v>
      </c>
      <c r="G6" s="24"/>
      <c r="H6" s="2" t="s">
        <v>60</v>
      </c>
      <c r="I6" s="2" t="s">
        <v>6</v>
      </c>
      <c r="J6" s="24"/>
      <c r="K6" s="2" t="s">
        <v>121</v>
      </c>
      <c r="L6" s="2" t="s">
        <v>122</v>
      </c>
      <c r="M6" s="24"/>
      <c r="N6" s="2" t="s">
        <v>5</v>
      </c>
      <c r="O6" s="2" t="s">
        <v>152</v>
      </c>
      <c r="P6" s="24"/>
      <c r="Q6" s="2" t="s">
        <v>59</v>
      </c>
      <c r="R6" s="2" t="s">
        <v>157</v>
      </c>
      <c r="S6" s="24"/>
      <c r="T6" s="2" t="s">
        <v>158</v>
      </c>
      <c r="U6" s="2" t="s">
        <v>159</v>
      </c>
      <c r="V6" s="24"/>
      <c r="W6" s="2" t="s">
        <v>124</v>
      </c>
      <c r="X6" s="2" t="s">
        <v>162</v>
      </c>
      <c r="Y6" s="24"/>
      <c r="Z6" s="2" t="s">
        <v>122</v>
      </c>
      <c r="AA6" s="2" t="s">
        <v>163</v>
      </c>
      <c r="AB6" s="24"/>
      <c r="AC6" s="2" t="s">
        <v>151</v>
      </c>
      <c r="AD6" s="2" t="s">
        <v>188</v>
      </c>
      <c r="AE6" s="24"/>
      <c r="AF6" s="2" t="s">
        <v>150</v>
      </c>
      <c r="AG6" s="2" t="s">
        <v>189</v>
      </c>
      <c r="AI6" s="2" t="s">
        <v>152</v>
      </c>
      <c r="AJ6" s="2" t="s">
        <v>193</v>
      </c>
      <c r="AL6" s="2" t="s">
        <v>157</v>
      </c>
      <c r="AM6" s="2" t="s">
        <v>197</v>
      </c>
      <c r="AN6" s="24"/>
      <c r="AO6" s="2" t="s">
        <v>159</v>
      </c>
      <c r="AP6" s="2" t="s">
        <v>198</v>
      </c>
      <c r="AR6" s="2" t="s">
        <v>162</v>
      </c>
      <c r="AS6" s="2" t="s">
        <v>199</v>
      </c>
      <c r="AT6" s="24"/>
      <c r="AU6" s="2" t="s">
        <v>163</v>
      </c>
      <c r="AV6" s="2" t="s">
        <v>200</v>
      </c>
      <c r="AX6" s="2" t="s">
        <v>188</v>
      </c>
      <c r="AY6" s="2" t="s">
        <v>203</v>
      </c>
      <c r="AZ6" s="24"/>
      <c r="BA6" s="2" t="s">
        <v>201</v>
      </c>
      <c r="BB6" s="2" t="s">
        <v>202</v>
      </c>
      <c r="BD6" s="2" t="s">
        <v>193</v>
      </c>
      <c r="BE6" s="2" t="s">
        <v>205</v>
      </c>
    </row>
    <row r="7" spans="2:57" ht="5.0999999999999996" customHeight="1" x14ac:dyDescent="0.2">
      <c r="B7" s="7"/>
      <c r="G7" s="25"/>
      <c r="H7" s="16"/>
      <c r="I7" s="16"/>
      <c r="J7" s="25"/>
      <c r="K7" s="16"/>
      <c r="L7" s="16"/>
      <c r="M7" s="25"/>
      <c r="N7" s="16"/>
      <c r="O7" s="16"/>
      <c r="P7" s="25"/>
      <c r="Q7" s="16"/>
      <c r="R7" s="16"/>
      <c r="S7" s="25"/>
      <c r="T7" s="16"/>
      <c r="U7" s="16"/>
      <c r="V7" s="25"/>
      <c r="W7" s="16"/>
      <c r="X7" s="16"/>
      <c r="Y7" s="25"/>
      <c r="Z7" s="16"/>
      <c r="AA7" s="16"/>
      <c r="AB7" s="25"/>
      <c r="AC7" s="16"/>
      <c r="AD7" s="16"/>
      <c r="AE7" s="25"/>
      <c r="AF7" s="16"/>
      <c r="AG7" s="16"/>
      <c r="AI7" s="16"/>
      <c r="AJ7" s="16"/>
      <c r="AL7" s="16"/>
      <c r="AM7" s="16"/>
      <c r="AN7" s="25"/>
      <c r="AO7" s="16"/>
      <c r="AP7" s="16"/>
      <c r="AR7" s="16"/>
      <c r="AS7" s="16"/>
      <c r="AT7" s="25"/>
      <c r="AU7" s="16"/>
      <c r="AV7" s="16"/>
      <c r="AX7" s="16"/>
      <c r="AY7" s="16"/>
      <c r="AZ7" s="25"/>
      <c r="BA7" s="16"/>
      <c r="BB7" s="16"/>
      <c r="BD7" s="16"/>
      <c r="BE7" s="16"/>
    </row>
    <row r="8" spans="2:57" x14ac:dyDescent="0.2">
      <c r="B8" s="7" t="s">
        <v>127</v>
      </c>
      <c r="G8" s="25"/>
      <c r="H8" s="16"/>
      <c r="I8" s="16"/>
      <c r="J8" s="25"/>
      <c r="K8" s="16"/>
      <c r="L8" s="16"/>
      <c r="M8" s="25"/>
      <c r="N8" s="16"/>
      <c r="O8" s="16"/>
      <c r="P8" s="25"/>
      <c r="Q8" s="16"/>
      <c r="R8" s="16"/>
      <c r="S8" s="25"/>
      <c r="T8" s="16"/>
      <c r="U8" s="16"/>
      <c r="V8" s="25"/>
      <c r="W8" s="16"/>
      <c r="X8" s="16"/>
      <c r="Y8" s="25"/>
      <c r="Z8" s="16"/>
      <c r="AA8" s="16"/>
      <c r="AB8" s="25"/>
      <c r="AC8" s="16"/>
      <c r="AD8" s="16"/>
      <c r="AE8" s="25"/>
      <c r="AF8" s="16"/>
      <c r="AG8" s="16"/>
      <c r="AI8" s="16"/>
      <c r="AJ8" s="16"/>
      <c r="AL8" s="16"/>
      <c r="AM8" s="16"/>
      <c r="AN8" s="25"/>
      <c r="AO8" s="16"/>
      <c r="AP8" s="16"/>
      <c r="AR8" s="16"/>
      <c r="AS8" s="16"/>
      <c r="AT8" s="25"/>
      <c r="AU8" s="16"/>
      <c r="AV8" s="16"/>
      <c r="AX8" s="16"/>
      <c r="AY8" s="16"/>
      <c r="AZ8" s="25"/>
      <c r="BA8" s="16"/>
      <c r="BB8" s="16"/>
      <c r="BD8" s="16"/>
      <c r="BE8" s="16"/>
    </row>
    <row r="9" spans="2:57" s="9" customFormat="1" x14ac:dyDescent="0.2">
      <c r="B9" s="9" t="s">
        <v>128</v>
      </c>
      <c r="C9" s="68">
        <v>16.5</v>
      </c>
      <c r="D9" s="68">
        <v>54.9</v>
      </c>
      <c r="E9" s="68">
        <f>29.8-1.475</f>
        <v>28.324999999999999</v>
      </c>
      <c r="F9" s="68">
        <f>[2]CF!$E$8/1000</f>
        <v>33.365000000000002</v>
      </c>
      <c r="G9" s="69"/>
      <c r="H9" s="68">
        <v>9.6999999999999993</v>
      </c>
      <c r="I9" s="68">
        <f>19-1.6</f>
        <v>17.399999999999999</v>
      </c>
      <c r="J9" s="69"/>
      <c r="K9" s="68">
        <v>16.052</v>
      </c>
      <c r="L9" s="68">
        <v>24.742999999999999</v>
      </c>
      <c r="M9" s="69"/>
      <c r="N9" s="89">
        <f>'[16]Cash Flow Q1'!$I$8/1000</f>
        <v>7.17</v>
      </c>
      <c r="O9" s="89">
        <f>'[16]Cash Flow Q1'!$G$8/1000</f>
        <v>8.5280357900000006</v>
      </c>
      <c r="P9" s="69"/>
      <c r="Q9" s="89">
        <f>T9-N9</f>
        <v>10.234</v>
      </c>
      <c r="R9" s="89">
        <f t="shared" ref="R9:R14" si="0">U9-O9</f>
        <v>13.564964209999999</v>
      </c>
      <c r="S9" s="70"/>
      <c r="T9" s="89">
        <f>'[17]Cash Flow HJ1'!$I$8/1000</f>
        <v>17.404</v>
      </c>
      <c r="U9" s="89">
        <f>'[17]Cash Flow HJ1'!$G$8/1000</f>
        <v>22.093</v>
      </c>
      <c r="V9" s="69"/>
      <c r="W9" s="89">
        <f>Z9-T9</f>
        <v>7.3389999999999986</v>
      </c>
      <c r="X9" s="89">
        <f>AA9-U9</f>
        <v>2.0689999999999991</v>
      </c>
      <c r="Y9" s="70"/>
      <c r="Z9" s="89">
        <f>L9</f>
        <v>24.742999999999999</v>
      </c>
      <c r="AA9" s="89">
        <f>'[5]Cash Flow HJ1'!$G8/1000</f>
        <v>24.161999999999999</v>
      </c>
      <c r="AB9" s="69"/>
      <c r="AC9" s="89">
        <f>AF9-Z9</f>
        <v>8.6220000000000034</v>
      </c>
      <c r="AD9" s="89">
        <f>AG9-AA9</f>
        <v>-27.169545289999995</v>
      </c>
      <c r="AE9" s="70"/>
      <c r="AF9" s="89">
        <f t="shared" ref="AF9:AF14" si="1">F9</f>
        <v>33.365000000000002</v>
      </c>
      <c r="AG9" s="89">
        <f>'[6]Cash Flow'!$G12/1000</f>
        <v>-3.0075452899999946</v>
      </c>
      <c r="AI9" s="89">
        <f>+O9</f>
        <v>8.5280357900000006</v>
      </c>
      <c r="AJ9" s="89">
        <f>'[18]Notes Q1''16'!$G12/1000</f>
        <v>6.331344470000003</v>
      </c>
      <c r="AL9" s="89">
        <f>+R9</f>
        <v>13.564964209999999</v>
      </c>
      <c r="AM9" s="89">
        <f t="shared" ref="AM9:AM14" si="2">AP9-AJ9</f>
        <v>6.3276228299999921</v>
      </c>
      <c r="AN9" s="70"/>
      <c r="AO9" s="89">
        <f>+U9</f>
        <v>22.093</v>
      </c>
      <c r="AP9" s="89">
        <f>'[19]Notes Q2''16'!$G12/1000</f>
        <v>12.658967299999995</v>
      </c>
      <c r="AR9" s="89">
        <f>+X9</f>
        <v>2.0689999999999991</v>
      </c>
      <c r="AS9" s="89">
        <f t="shared" ref="AS9:AS14" si="3">AV9-AP9</f>
        <v>13.65964789</v>
      </c>
      <c r="AT9" s="70"/>
      <c r="AU9" s="89">
        <f>+AA9</f>
        <v>24.161999999999999</v>
      </c>
      <c r="AV9" s="89">
        <f>'[20]Notes Q3''16'!$G12/1000</f>
        <v>26.318615189999996</v>
      </c>
      <c r="AX9" s="89">
        <f>+AD9</f>
        <v>-27.169545289999995</v>
      </c>
      <c r="AY9" s="89">
        <f t="shared" ref="AY9:AY14" si="4">BB9-AV9</f>
        <v>35.403522220000006</v>
      </c>
      <c r="AZ9" s="70"/>
      <c r="BA9" s="89">
        <f>+AG9</f>
        <v>-3.0075452899999946</v>
      </c>
      <c r="BB9" s="89">
        <f>'[21]Notes Q4''16'!$G$12/1000</f>
        <v>61.722137410000002</v>
      </c>
      <c r="BD9" s="89">
        <f>+AJ9</f>
        <v>6.331344470000003</v>
      </c>
      <c r="BE9" s="89">
        <f>'[22]Notes Q4''16'!$G$12/1000</f>
        <v>61.722137410000002</v>
      </c>
    </row>
    <row r="10" spans="2:57" s="9" customFormat="1" x14ac:dyDescent="0.2">
      <c r="B10" t="s">
        <v>22</v>
      </c>
      <c r="C10" s="67">
        <v>57.4</v>
      </c>
      <c r="D10" s="67">
        <v>62.9</v>
      </c>
      <c r="E10" s="67">
        <v>62.8</v>
      </c>
      <c r="F10" s="67">
        <f>1/1000*[2]CF!$E$9</f>
        <v>50.789000000000001</v>
      </c>
      <c r="G10" s="69"/>
      <c r="H10" s="67">
        <v>31.8</v>
      </c>
      <c r="I10" s="67">
        <v>26.5</v>
      </c>
      <c r="J10" s="69"/>
      <c r="K10" s="67">
        <v>46.668999999999997</v>
      </c>
      <c r="L10" s="67">
        <v>40.177</v>
      </c>
      <c r="M10" s="69"/>
      <c r="N10" s="70">
        <f>'[16]Cash Flow Q1'!$I$9/1000</f>
        <v>14.086</v>
      </c>
      <c r="O10" s="70">
        <f>'[16]Cash Flow Q1'!$G$9/1000</f>
        <v>11.54921809</v>
      </c>
      <c r="P10" s="69"/>
      <c r="Q10" s="89">
        <f t="shared" ref="Q10:Q14" si="5">T10-N10</f>
        <v>12.368999999999998</v>
      </c>
      <c r="R10" s="89">
        <f t="shared" si="0"/>
        <v>11.978781909999999</v>
      </c>
      <c r="S10" s="70"/>
      <c r="T10" s="70">
        <f>'[17]Cash Flow HJ1'!$I$9/1000</f>
        <v>26.454999999999998</v>
      </c>
      <c r="U10" s="70">
        <f>'[17]Cash Flow HJ1'!$G$9/1000</f>
        <v>23.527999999999999</v>
      </c>
      <c r="V10" s="69"/>
      <c r="W10" s="89">
        <f t="shared" ref="W10:W14" si="6">Z10-T10</f>
        <v>13.722000000000001</v>
      </c>
      <c r="X10" s="89">
        <f t="shared" ref="X10:X14" si="7">AA10-U10</f>
        <v>20.673000000000002</v>
      </c>
      <c r="Y10" s="70"/>
      <c r="Z10" s="89">
        <f t="shared" ref="Z10:Z14" si="8">L10</f>
        <v>40.177</v>
      </c>
      <c r="AA10" s="89">
        <f>'[5]Cash Flow HJ1'!$G9/1000</f>
        <v>44.201000000000001</v>
      </c>
      <c r="AB10" s="69"/>
      <c r="AC10" s="89">
        <f t="shared" ref="AC10:AC14" si="9">AF10-Z10</f>
        <v>10.612000000000002</v>
      </c>
      <c r="AD10" s="89">
        <f t="shared" ref="AD10:AD14" si="10">AG10-AA10</f>
        <v>31.595081609999987</v>
      </c>
      <c r="AE10" s="70"/>
      <c r="AF10" s="89">
        <f t="shared" si="1"/>
        <v>50.789000000000001</v>
      </c>
      <c r="AG10" s="89">
        <f>'[6]Cash Flow'!$G13/1000</f>
        <v>75.796081609999987</v>
      </c>
      <c r="AI10" s="89">
        <f t="shared" ref="AI10:AI40" si="11">+O10</f>
        <v>11.54921809</v>
      </c>
      <c r="AJ10" s="89">
        <f>'[18]Notes Q1''16'!$G13/1000</f>
        <v>39.728087780000003</v>
      </c>
      <c r="AL10" s="89">
        <f t="shared" ref="AL10:AL14" si="12">+R10</f>
        <v>11.978781909999999</v>
      </c>
      <c r="AM10" s="89">
        <f>AP10-AJ10</f>
        <v>40.004950709999996</v>
      </c>
      <c r="AN10" s="70"/>
      <c r="AO10" s="89">
        <f t="shared" ref="AO10:AO14" si="13">+U10</f>
        <v>23.527999999999999</v>
      </c>
      <c r="AP10" s="89">
        <f>'[19]Notes Q2''16'!$G13/1000</f>
        <v>79.733038489999998</v>
      </c>
      <c r="AR10" s="89">
        <f t="shared" ref="AR10:AR14" si="14">+X10</f>
        <v>20.673000000000002</v>
      </c>
      <c r="AS10" s="89">
        <f t="shared" si="3"/>
        <v>43.587880380000016</v>
      </c>
      <c r="AT10" s="70"/>
      <c r="AU10" s="89">
        <f t="shared" ref="AU10:AU14" si="15">+AA10</f>
        <v>44.201000000000001</v>
      </c>
      <c r="AV10" s="89">
        <f>'[20]Notes Q3''16'!$G13/1000</f>
        <v>123.32091887000001</v>
      </c>
      <c r="AX10" s="89">
        <f t="shared" ref="AX10:AX14" si="16">+AD10</f>
        <v>31.595081609999987</v>
      </c>
      <c r="AY10" s="89">
        <f t="shared" si="4"/>
        <v>31.719024539999992</v>
      </c>
      <c r="AZ10" s="70"/>
      <c r="BA10" s="89">
        <f t="shared" ref="BA10:BA14" si="17">+AG10</f>
        <v>75.796081609999987</v>
      </c>
      <c r="BB10" s="89">
        <f>'[21]Notes Q4''16'!$G$13/1000</f>
        <v>155.03994341000001</v>
      </c>
      <c r="BD10" s="89">
        <f t="shared" ref="BD10:BD40" si="18">+AJ10</f>
        <v>39.728087780000003</v>
      </c>
      <c r="BE10" s="89">
        <f>'[22]Notes Q4''16'!$G$13/1000</f>
        <v>155.03994341000001</v>
      </c>
    </row>
    <row r="11" spans="2:57" s="9" customFormat="1" x14ac:dyDescent="0.2">
      <c r="B11" t="s">
        <v>129</v>
      </c>
      <c r="C11" s="67">
        <v>-1.4</v>
      </c>
      <c r="D11" s="67">
        <v>-0.8</v>
      </c>
      <c r="E11" s="67">
        <v>-1.3</v>
      </c>
      <c r="F11" s="67">
        <f>1/1000*[2]CF!$E$12</f>
        <v>-1.48</v>
      </c>
      <c r="G11" s="69"/>
      <c r="H11" s="67">
        <v>-1</v>
      </c>
      <c r="I11" s="67">
        <v>0</v>
      </c>
      <c r="J11" s="69"/>
      <c r="K11" s="67">
        <v>-0.57999999999999996</v>
      </c>
      <c r="L11" s="67">
        <v>-0.49</v>
      </c>
      <c r="M11" s="69"/>
      <c r="N11" s="70">
        <f>'[16]Cash Flow Q1'!$I$12/1000+'[16]Cash Flow Q1'!$I$11/1000</f>
        <v>-0.19395895999999996</v>
      </c>
      <c r="O11" s="70">
        <f>'[16]Cash Flow Q1'!$G$12/1000+'[16]Cash Flow Q1'!$G$11/1000</f>
        <v>-0.72614009999999996</v>
      </c>
      <c r="P11" s="69"/>
      <c r="Q11" s="89">
        <f t="shared" si="5"/>
        <v>0.18395895999999995</v>
      </c>
      <c r="R11" s="89">
        <f t="shared" si="0"/>
        <v>7.1400999999999826E-3</v>
      </c>
      <c r="S11" s="70"/>
      <c r="T11" s="70">
        <f>'[17]Cash Flow HJ1'!$I$12/1000+'[17]Cash Flow HJ1'!$I$11/1000</f>
        <v>-0.01</v>
      </c>
      <c r="U11" s="70">
        <f>'[17]Cash Flow HJ1'!$G$12/1000+'[17]Cash Flow HJ1'!$G$11/1000</f>
        <v>-0.71899999999999997</v>
      </c>
      <c r="V11" s="69"/>
      <c r="W11" s="89">
        <f t="shared" si="6"/>
        <v>-0.48</v>
      </c>
      <c r="X11" s="89">
        <f t="shared" si="7"/>
        <v>0.35799999999999987</v>
      </c>
      <c r="Y11" s="70"/>
      <c r="Z11" s="89">
        <f t="shared" si="8"/>
        <v>-0.49</v>
      </c>
      <c r="AA11" s="89">
        <f>'[5]Cash Flow HJ1'!$G12/1000+'[5]Cash Flow HJ1'!$G$10/1000</f>
        <v>-0.3610000000000001</v>
      </c>
      <c r="AB11" s="69"/>
      <c r="AC11" s="89">
        <f t="shared" si="9"/>
        <v>-0.99</v>
      </c>
      <c r="AD11" s="89">
        <f t="shared" si="10"/>
        <v>0.72011913000000305</v>
      </c>
      <c r="AE11" s="70"/>
      <c r="AF11" s="89">
        <f t="shared" si="1"/>
        <v>-1.48</v>
      </c>
      <c r="AG11" s="89">
        <f>'[6]Cash Flow'!$G$16/1000+'[6]Cash Flow'!$G$14/1000</f>
        <v>0.35911913000000295</v>
      </c>
      <c r="AI11" s="89">
        <f t="shared" si="11"/>
        <v>-0.72614009999999996</v>
      </c>
      <c r="AJ11" s="89">
        <f>'[18]Notes Q1''16'!$G$16/1000+'[18]Notes Q1''16'!$G$14/1000</f>
        <v>-0.13287777000000164</v>
      </c>
      <c r="AL11" s="89">
        <f t="shared" si="12"/>
        <v>7.1400999999999826E-3</v>
      </c>
      <c r="AM11" s="89">
        <f t="shared" si="2"/>
        <v>0.30491171</v>
      </c>
      <c r="AN11" s="70"/>
      <c r="AO11" s="89">
        <f t="shared" si="13"/>
        <v>-0.71899999999999997</v>
      </c>
      <c r="AP11" s="89">
        <f>'[19]Notes Q2''16'!$G$16/1000+'[19]Notes Q2''16'!$G$14/1000</f>
        <v>0.17203393999999836</v>
      </c>
      <c r="AR11" s="89">
        <f t="shared" si="14"/>
        <v>0.35799999999999987</v>
      </c>
      <c r="AS11" s="89">
        <f t="shared" si="3"/>
        <v>-3.4227831500000021</v>
      </c>
      <c r="AT11" s="70"/>
      <c r="AU11" s="89">
        <f t="shared" si="15"/>
        <v>-0.3610000000000001</v>
      </c>
      <c r="AV11" s="89">
        <f>'[20]Notes Q3''16'!$G$16/1000+'[20]Notes Q3''16'!$G$14/1000</f>
        <v>-3.2507492100000039</v>
      </c>
      <c r="AX11" s="89">
        <f t="shared" si="16"/>
        <v>0.72011913000000305</v>
      </c>
      <c r="AY11" s="89">
        <f t="shared" si="4"/>
        <v>3.5721217900000006</v>
      </c>
      <c r="AZ11" s="70"/>
      <c r="BA11" s="89">
        <f t="shared" si="17"/>
        <v>0.35911913000000295</v>
      </c>
      <c r="BB11" s="89">
        <f>'[21]Notes Q4''16'!$G$16/1000+'[21]Notes Q4''16'!$G$14/1000</f>
        <v>0.32137257999999658</v>
      </c>
      <c r="BD11" s="89">
        <f t="shared" si="18"/>
        <v>-0.13287777000000164</v>
      </c>
      <c r="BE11" s="89">
        <f>'[22]Notes Q4''16'!$G$16/1000+'[22]Notes Q4''16'!$G$14/1000</f>
        <v>0.32137257999999658</v>
      </c>
    </row>
    <row r="12" spans="2:57" s="9" customFormat="1" ht="25.5" x14ac:dyDescent="0.2">
      <c r="B12" s="19" t="s">
        <v>130</v>
      </c>
      <c r="C12" s="67">
        <v>30.8</v>
      </c>
      <c r="D12" s="67">
        <v>-3.2</v>
      </c>
      <c r="E12" s="67">
        <v>-5.5</v>
      </c>
      <c r="F12" s="67">
        <f>1/1000*[2]CF!$E$13</f>
        <v>-14.362</v>
      </c>
      <c r="G12" s="69"/>
      <c r="H12" s="67">
        <v>-9.1</v>
      </c>
      <c r="I12" s="67">
        <v>-14.4</v>
      </c>
      <c r="J12" s="69"/>
      <c r="K12" s="67">
        <v>-12.657</v>
      </c>
      <c r="L12" s="67">
        <v>-9.9930000000000003</v>
      </c>
      <c r="M12" s="69"/>
      <c r="N12" s="70">
        <f>'[16]Cash Flow Q1'!$I$13/1000</f>
        <v>-6.4664773799999997</v>
      </c>
      <c r="O12" s="70">
        <f>'[16]Cash Flow Q1'!$G$13/1000</f>
        <v>-29.930507179999999</v>
      </c>
      <c r="P12" s="69"/>
      <c r="Q12" s="89">
        <f t="shared" si="5"/>
        <v>-6.8505226200000005</v>
      </c>
      <c r="R12" s="89">
        <f t="shared" si="0"/>
        <v>17.35250718</v>
      </c>
      <c r="S12" s="70"/>
      <c r="T12" s="70">
        <f>'[17]Cash Flow HJ1'!$I$13/1000</f>
        <v>-13.317</v>
      </c>
      <c r="U12" s="70">
        <f>'[17]Cash Flow HJ1'!$G$13/1000</f>
        <v>-12.577999999999999</v>
      </c>
      <c r="V12" s="69"/>
      <c r="W12" s="89">
        <f t="shared" si="6"/>
        <v>3.3239999999999998</v>
      </c>
      <c r="X12" s="89">
        <f t="shared" si="7"/>
        <v>6.8419999999999996</v>
      </c>
      <c r="Y12" s="70"/>
      <c r="Z12" s="89">
        <f t="shared" si="8"/>
        <v>-9.9930000000000003</v>
      </c>
      <c r="AA12" s="89">
        <f>'[5]Cash Flow HJ1'!$G13/1000</f>
        <v>-5.7359999999999998</v>
      </c>
      <c r="AB12" s="69"/>
      <c r="AC12" s="89">
        <f t="shared" si="9"/>
        <v>-4.3689999999999998</v>
      </c>
      <c r="AD12" s="89">
        <f t="shared" si="10"/>
        <v>10.572187222999991</v>
      </c>
      <c r="AE12" s="70"/>
      <c r="AF12" s="89">
        <f t="shared" si="1"/>
        <v>-14.362</v>
      </c>
      <c r="AG12" s="89">
        <f>'[6]Cash Flow'!$G$17/1000</f>
        <v>4.8361872229999916</v>
      </c>
      <c r="AI12" s="89">
        <f t="shared" si="11"/>
        <v>-29.930507179999999</v>
      </c>
      <c r="AJ12" s="89">
        <f>('[18]Notes Q1''16'!$G$18+'[18]Notes Q1''16'!$G$19+'[18]Notes Q1''16'!$G$20)/1000</f>
        <v>-11.817315339999999</v>
      </c>
      <c r="AL12" s="89">
        <f t="shared" si="12"/>
        <v>17.35250718</v>
      </c>
      <c r="AM12" s="89">
        <f t="shared" si="2"/>
        <v>-2.3484309800000034</v>
      </c>
      <c r="AN12" s="70"/>
      <c r="AO12" s="89">
        <f t="shared" si="13"/>
        <v>-12.577999999999999</v>
      </c>
      <c r="AP12" s="89">
        <f>('[19]Notes Q2''16'!$G$18+'[19]Notes Q2''16'!$G$19+'[19]Notes Q2''16'!$G$20)/1000</f>
        <v>-14.165746320000002</v>
      </c>
      <c r="AR12" s="89">
        <f t="shared" si="14"/>
        <v>6.8419999999999996</v>
      </c>
      <c r="AS12" s="89">
        <f t="shared" si="3"/>
        <v>1.6247296424758897</v>
      </c>
      <c r="AT12" s="70"/>
      <c r="AU12" s="89">
        <f t="shared" si="15"/>
        <v>-5.7359999999999998</v>
      </c>
      <c r="AV12" s="89">
        <f>('[20]Notes Q3''16'!$G$18+'[20]Notes Q3''16'!$G$19+'[20]Notes Q3''16'!$G$20)/1000</f>
        <v>-12.541016677524112</v>
      </c>
      <c r="AX12" s="89">
        <f t="shared" si="16"/>
        <v>10.572187222999991</v>
      </c>
      <c r="AY12" s="89">
        <f t="shared" si="4"/>
        <v>10.040726582426922</v>
      </c>
      <c r="AZ12" s="70"/>
      <c r="BA12" s="89">
        <f t="shared" si="17"/>
        <v>4.8361872229999916</v>
      </c>
      <c r="BB12" s="89">
        <f>('[21]Notes Q4''16'!$G$18+'[21]Notes Q4''16'!$G$19+'[21]Notes Q4''16'!$G$20)/1000</f>
        <v>-2.5002900950971907</v>
      </c>
      <c r="BD12" s="89">
        <f t="shared" si="18"/>
        <v>-11.817315339999999</v>
      </c>
      <c r="BE12" s="89">
        <f>('[22]Notes Q4''16'!$G$18+'[22]Notes Q4''16'!$G$19+'[22]Notes Q4''16'!$G$20)/1000</f>
        <v>-2.5002900950971907</v>
      </c>
    </row>
    <row r="13" spans="2:57" s="9" customFormat="1" ht="25.5" x14ac:dyDescent="0.2">
      <c r="B13" s="19" t="s">
        <v>131</v>
      </c>
      <c r="C13" s="67">
        <v>-23.9</v>
      </c>
      <c r="D13" s="67">
        <v>-34.299999999999997</v>
      </c>
      <c r="E13" s="67">
        <f>-6+1.475</f>
        <v>-4.5250000000000004</v>
      </c>
      <c r="F13" s="67">
        <f>1/1000*[2]CF!$E$14+[2]CF!$E$11/1000</f>
        <v>-12.63</v>
      </c>
      <c r="G13" s="69"/>
      <c r="H13" s="70">
        <v>-1.7</v>
      </c>
      <c r="I13" s="70">
        <f>-11.4+1.6</f>
        <v>-9.8000000000000007</v>
      </c>
      <c r="J13" s="69"/>
      <c r="K13" s="70">
        <f>-10.887+1.174</f>
        <v>-9.713000000000001</v>
      </c>
      <c r="L13" s="70">
        <v>-4.25</v>
      </c>
      <c r="M13" s="69"/>
      <c r="N13" s="70">
        <f>'[16]Cash Flow Q1'!$I$14/1000</f>
        <v>-12.000308688282919</v>
      </c>
      <c r="O13" s="70">
        <f>'[16]Cash Flow Q1'!$G$14/1000</f>
        <v>-0.72574098594114189</v>
      </c>
      <c r="P13" s="69"/>
      <c r="Q13" s="89">
        <f t="shared" si="5"/>
        <v>1.4443086882829199</v>
      </c>
      <c r="R13" s="89">
        <f t="shared" si="0"/>
        <v>-19.159259014058861</v>
      </c>
      <c r="S13" s="70"/>
      <c r="T13" s="70">
        <f>'[17]Cash Flow HJ1'!$I$14/1000</f>
        <v>-10.555999999999999</v>
      </c>
      <c r="U13" s="70">
        <f>'[17]Cash Flow HJ1'!$G$14/1000</f>
        <v>-19.885000000000002</v>
      </c>
      <c r="V13" s="69"/>
      <c r="W13" s="89">
        <f t="shared" si="6"/>
        <v>6.3059999999999992</v>
      </c>
      <c r="X13" s="89">
        <f t="shared" si="7"/>
        <v>-17.990999999999996</v>
      </c>
      <c r="Y13" s="70"/>
      <c r="Z13" s="89">
        <f t="shared" si="8"/>
        <v>-4.25</v>
      </c>
      <c r="AA13" s="89">
        <f>'[5]Cash Flow HJ1'!$G14/1000</f>
        <v>-37.875999999999998</v>
      </c>
      <c r="AB13" s="69"/>
      <c r="AC13" s="89">
        <f t="shared" si="9"/>
        <v>-8.3800000000000008</v>
      </c>
      <c r="AD13" s="89">
        <f t="shared" si="10"/>
        <v>20.181422601871795</v>
      </c>
      <c r="AE13" s="70"/>
      <c r="AF13" s="89">
        <f t="shared" si="1"/>
        <v>-12.63</v>
      </c>
      <c r="AG13" s="89">
        <f>'[6]Cash Flow'!$G$18/1000</f>
        <v>-17.694577398128203</v>
      </c>
      <c r="AI13" s="89">
        <f t="shared" si="11"/>
        <v>-0.72574098594114189</v>
      </c>
      <c r="AJ13" s="89">
        <f>('[18]Notes Q1''16'!$G$22+'[18]Notes Q1''16'!$G$23+'[18]Notes Q1''16'!$G$24)/1000</f>
        <v>1.2211987436482232</v>
      </c>
      <c r="AL13" s="89">
        <f t="shared" si="12"/>
        <v>-19.159259014058861</v>
      </c>
      <c r="AM13" s="89">
        <f t="shared" si="2"/>
        <v>-2.6725339613458656</v>
      </c>
      <c r="AN13" s="70"/>
      <c r="AO13" s="89">
        <f t="shared" si="13"/>
        <v>-19.885000000000002</v>
      </c>
      <c r="AP13" s="89">
        <f>('[19]Notes Q2''16'!$G$22+'[19]Notes Q2''16'!$G$23+'[19]Notes Q2''16'!$G$24)/1000</f>
        <v>-1.4513352176976424</v>
      </c>
      <c r="AR13" s="89">
        <f t="shared" si="14"/>
        <v>-17.990999999999996</v>
      </c>
      <c r="AS13" s="89">
        <f t="shared" si="3"/>
        <v>-4.2321893435098117</v>
      </c>
      <c r="AT13" s="70"/>
      <c r="AU13" s="89">
        <f t="shared" si="15"/>
        <v>-37.875999999999998</v>
      </c>
      <c r="AV13" s="89">
        <f>('[20]Notes Q3''16'!$G$22+'[20]Notes Q3''16'!$G$23+'[20]Notes Q3''16'!$G$24)/1000</f>
        <v>-5.6835245612074541</v>
      </c>
      <c r="AX13" s="89">
        <f t="shared" si="16"/>
        <v>20.181422601871795</v>
      </c>
      <c r="AY13" s="89">
        <f t="shared" si="4"/>
        <v>6.2457560798322005</v>
      </c>
      <c r="AZ13" s="70"/>
      <c r="BA13" s="89">
        <f t="shared" si="17"/>
        <v>-17.694577398128203</v>
      </c>
      <c r="BB13" s="89">
        <f>('[21]Notes Q4''16'!$G$22+'[21]Notes Q4''16'!$G$23+'[21]Notes Q4''16'!$G$24)/1000</f>
        <v>0.56223151862474607</v>
      </c>
      <c r="BD13" s="89">
        <f t="shared" si="18"/>
        <v>1.2211987436482232</v>
      </c>
      <c r="BE13" s="89">
        <f>('[22]Notes Q4''16'!$G$22+'[22]Notes Q4''16'!$G$23+'[22]Notes Q4''16'!$G$24)/1000</f>
        <v>0.56223151862474607</v>
      </c>
    </row>
    <row r="14" spans="2:57" s="9" customFormat="1" x14ac:dyDescent="0.2">
      <c r="B14" s="19" t="s">
        <v>132</v>
      </c>
      <c r="C14" s="67">
        <v>2.5</v>
      </c>
      <c r="D14" s="67">
        <v>-2.4</v>
      </c>
      <c r="E14" s="67">
        <v>-7.5</v>
      </c>
      <c r="F14" s="67">
        <f>1/1000*[2]CF!$E$15</f>
        <v>-2.7389999999999999</v>
      </c>
      <c r="G14" s="69"/>
      <c r="H14" s="67">
        <v>-0.9</v>
      </c>
      <c r="I14" s="67">
        <v>-4.2</v>
      </c>
      <c r="J14" s="69"/>
      <c r="K14" s="67">
        <v>-6.774</v>
      </c>
      <c r="L14" s="67">
        <v>-3.601</v>
      </c>
      <c r="M14" s="69"/>
      <c r="N14" s="70">
        <f>'[16]Cash Flow Q1'!$I$15/1000</f>
        <v>-0.97616200000000009</v>
      </c>
      <c r="O14" s="70">
        <f>'[16]Cash Flow Q1'!$G$15/1000</f>
        <v>-4.2739625800000001</v>
      </c>
      <c r="P14" s="69"/>
      <c r="Q14" s="89">
        <f t="shared" si="5"/>
        <v>-2.1228380000000002</v>
      </c>
      <c r="R14" s="89">
        <f t="shared" si="0"/>
        <v>-0.98403741999999994</v>
      </c>
      <c r="S14" s="70"/>
      <c r="T14" s="70">
        <f>'[17]Cash Flow HJ1'!$I$15/1000</f>
        <v>-3.0990000000000002</v>
      </c>
      <c r="U14" s="70">
        <f>'[17]Cash Flow HJ1'!$G$15/1000</f>
        <v>-5.258</v>
      </c>
      <c r="V14" s="69"/>
      <c r="W14" s="89">
        <f t="shared" si="6"/>
        <v>-0.50199999999999978</v>
      </c>
      <c r="X14" s="89">
        <f t="shared" si="7"/>
        <v>-0.90000000000000036</v>
      </c>
      <c r="Y14" s="70"/>
      <c r="Z14" s="89">
        <f t="shared" si="8"/>
        <v>-3.601</v>
      </c>
      <c r="AA14" s="89">
        <f>'[5]Cash Flow HJ1'!$G15/1000</f>
        <v>-6.1580000000000004</v>
      </c>
      <c r="AB14" s="69"/>
      <c r="AC14" s="89">
        <f t="shared" si="9"/>
        <v>0.8620000000000001</v>
      </c>
      <c r="AD14" s="89">
        <f t="shared" si="10"/>
        <v>-4.5424217899999997</v>
      </c>
      <c r="AE14" s="70"/>
      <c r="AF14" s="89">
        <f t="shared" si="1"/>
        <v>-2.7389999999999999</v>
      </c>
      <c r="AG14" s="89">
        <f>'[6]Cash Flow'!$G$19/1000</f>
        <v>-10.70042179</v>
      </c>
      <c r="AI14" s="89">
        <f t="shared" si="11"/>
        <v>-4.2739625800000001</v>
      </c>
      <c r="AJ14" s="89">
        <f>'[18]Notes Q1''16'!$G$25/1000</f>
        <v>-1.4099582800000001</v>
      </c>
      <c r="AL14" s="89">
        <f t="shared" si="12"/>
        <v>-0.98403741999999994</v>
      </c>
      <c r="AM14" s="89">
        <f t="shared" si="2"/>
        <v>-1.7845943200000001</v>
      </c>
      <c r="AN14" s="70"/>
      <c r="AO14" s="89">
        <f t="shared" si="13"/>
        <v>-5.258</v>
      </c>
      <c r="AP14" s="89">
        <f>'[19]Notes Q2''16'!$G$25/1000</f>
        <v>-3.1945526000000002</v>
      </c>
      <c r="AR14" s="89">
        <f t="shared" si="14"/>
        <v>-0.90000000000000036</v>
      </c>
      <c r="AS14" s="89">
        <f t="shared" si="3"/>
        <v>-2.5638964799999999</v>
      </c>
      <c r="AT14" s="70"/>
      <c r="AU14" s="89">
        <f t="shared" si="15"/>
        <v>-6.1580000000000004</v>
      </c>
      <c r="AV14" s="89">
        <f>'[20]Notes Q3''16'!$G$25/1000</f>
        <v>-5.7584490800000001</v>
      </c>
      <c r="AX14" s="89">
        <f t="shared" si="16"/>
        <v>-4.5424217899999997</v>
      </c>
      <c r="AY14" s="89">
        <f t="shared" si="4"/>
        <v>-5.1119948599999976</v>
      </c>
      <c r="AZ14" s="70"/>
      <c r="BA14" s="89">
        <f t="shared" si="17"/>
        <v>-10.70042179</v>
      </c>
      <c r="BB14" s="89">
        <f>'[21]Notes Q4''16'!$G$25/1000</f>
        <v>-10.870443939999998</v>
      </c>
      <c r="BD14" s="89">
        <f t="shared" si="18"/>
        <v>-1.4099582800000001</v>
      </c>
      <c r="BE14" s="89">
        <f>'[22]Notes Q4''16'!$G$25/1000</f>
        <v>-10.870443939999998</v>
      </c>
    </row>
    <row r="15" spans="2:57" s="9" customFormat="1" ht="5.0999999999999996" customHeight="1" x14ac:dyDescent="0.2">
      <c r="B15" s="19"/>
      <c r="C15" s="67"/>
      <c r="D15" s="67"/>
      <c r="E15" s="67"/>
      <c r="F15" s="67"/>
      <c r="G15" s="69"/>
      <c r="H15" s="67"/>
      <c r="I15" s="67"/>
      <c r="J15" s="69"/>
      <c r="K15" s="67"/>
      <c r="L15" s="67"/>
      <c r="M15" s="69"/>
      <c r="N15" s="101"/>
      <c r="O15" s="101"/>
      <c r="P15" s="69"/>
      <c r="Q15" s="115"/>
      <c r="R15" s="115"/>
      <c r="S15" s="70"/>
      <c r="T15" s="115"/>
      <c r="U15" s="70"/>
      <c r="V15" s="69"/>
      <c r="W15" s="115"/>
      <c r="X15" s="115"/>
      <c r="Y15" s="70"/>
      <c r="Z15" s="115"/>
      <c r="AA15" s="70"/>
      <c r="AB15" s="69"/>
      <c r="AC15" s="115"/>
      <c r="AD15" s="115"/>
      <c r="AE15" s="70"/>
      <c r="AF15" s="115"/>
      <c r="AG15" s="70"/>
      <c r="AI15" s="115"/>
      <c r="AJ15" s="115"/>
      <c r="AL15" s="115"/>
      <c r="AM15" s="115"/>
      <c r="AN15" s="70"/>
      <c r="AO15" s="115"/>
      <c r="AP15" s="115"/>
      <c r="AR15" s="115"/>
      <c r="AS15" s="115"/>
      <c r="AT15" s="70"/>
      <c r="AU15" s="115"/>
      <c r="AV15" s="115"/>
      <c r="AX15" s="115"/>
      <c r="AY15" s="115"/>
      <c r="AZ15" s="70"/>
      <c r="BA15" s="115"/>
      <c r="BB15" s="115"/>
      <c r="BD15" s="115"/>
      <c r="BE15" s="115"/>
    </row>
    <row r="16" spans="2:57" x14ac:dyDescent="0.2">
      <c r="B16" s="14" t="s">
        <v>133</v>
      </c>
      <c r="C16" s="71">
        <v>81.900000000000006</v>
      </c>
      <c r="D16" s="71">
        <v>77.099999999999994</v>
      </c>
      <c r="E16" s="71">
        <v>72.3</v>
      </c>
      <c r="F16" s="71">
        <f>SUM(F9:F15)</f>
        <v>52.942999999999998</v>
      </c>
      <c r="G16" s="88"/>
      <c r="H16" s="71">
        <f>SUM(H9:H15)</f>
        <v>28.8</v>
      </c>
      <c r="I16" s="71">
        <v>15.4</v>
      </c>
      <c r="J16" s="88"/>
      <c r="K16" s="71">
        <f>SUM(K9:K15)</f>
        <v>32.996999999999993</v>
      </c>
      <c r="L16" s="71">
        <f>SUM(L9:L15)</f>
        <v>46.586000000000006</v>
      </c>
      <c r="M16" s="88"/>
      <c r="N16" s="71">
        <f>SUM(N9:N15)</f>
        <v>1.6190929717170808</v>
      </c>
      <c r="O16" s="71">
        <f>SUM(O9:O15)</f>
        <v>-15.57909696594114</v>
      </c>
      <c r="P16" s="88"/>
      <c r="Q16" s="71">
        <f>SUM(Q9:Q15)</f>
        <v>15.257907028282917</v>
      </c>
      <c r="R16" s="71">
        <f>SUM(R9:R15)</f>
        <v>22.760096965941138</v>
      </c>
      <c r="S16" s="88"/>
      <c r="T16" s="71">
        <f>SUM(T9:T15)</f>
        <v>16.876999999999999</v>
      </c>
      <c r="U16" s="71">
        <f>SUM(U9:U15)</f>
        <v>7.1809999999999965</v>
      </c>
      <c r="V16" s="88"/>
      <c r="W16" s="71">
        <f>SUM(W9:W15)</f>
        <v>29.709</v>
      </c>
      <c r="X16" s="71">
        <f>SUM(X9:X15)</f>
        <v>11.051000000000004</v>
      </c>
      <c r="Y16" s="88"/>
      <c r="Z16" s="71">
        <f>SUM(Z9:Z15)</f>
        <v>46.586000000000006</v>
      </c>
      <c r="AA16" s="71">
        <f>SUM(AA9:AA15)</f>
        <v>18.231999999999999</v>
      </c>
      <c r="AB16" s="88"/>
      <c r="AC16" s="71">
        <f>SUM(AC9:AC15)</f>
        <v>6.3570000000000064</v>
      </c>
      <c r="AD16" s="71">
        <f>SUM(AD9:AD15)</f>
        <v>31.356843484871781</v>
      </c>
      <c r="AE16" s="88"/>
      <c r="AF16" s="71">
        <f>SUM(AF9:AF15)</f>
        <v>52.942999999999998</v>
      </c>
      <c r="AG16" s="71">
        <f>SUM(AG9:AG15)</f>
        <v>49.588843484871781</v>
      </c>
      <c r="AI16" s="71">
        <f t="shared" si="11"/>
        <v>-15.57909696594114</v>
      </c>
      <c r="AJ16" s="71">
        <f>SUM(AJ9:AJ15)</f>
        <v>33.920479603648232</v>
      </c>
      <c r="AL16" s="71">
        <f t="shared" ref="AL16" si="19">+R16</f>
        <v>22.760096965941138</v>
      </c>
      <c r="AM16" s="71">
        <f>SUM(AM9:AM15)</f>
        <v>39.83192598865412</v>
      </c>
      <c r="AN16" s="88"/>
      <c r="AO16" s="71">
        <f t="shared" ref="AO16" si="20">+U16</f>
        <v>7.1809999999999965</v>
      </c>
      <c r="AP16" s="71">
        <f>SUM(AP9:AP15)</f>
        <v>73.752405592302352</v>
      </c>
      <c r="AR16" s="71">
        <f t="shared" ref="AR16" si="21">+X16</f>
        <v>11.051000000000004</v>
      </c>
      <c r="AS16" s="71">
        <f>SUM(AS9:AS15)</f>
        <v>48.653388938966103</v>
      </c>
      <c r="AT16" s="88"/>
      <c r="AU16" s="71">
        <f t="shared" ref="AU16" si="22">+AA16</f>
        <v>18.231999999999999</v>
      </c>
      <c r="AV16" s="71">
        <f>SUM(AV9:AV15)</f>
        <v>122.40579453126843</v>
      </c>
      <c r="AX16" s="71">
        <f t="shared" ref="AX16" si="23">+AD16</f>
        <v>31.356843484871781</v>
      </c>
      <c r="AY16" s="71">
        <f>SUM(AY9:AY15)</f>
        <v>81.869156352259139</v>
      </c>
      <c r="AZ16" s="88"/>
      <c r="BA16" s="71">
        <f t="shared" ref="BA16" si="24">+AG16</f>
        <v>49.588843484871781</v>
      </c>
      <c r="BB16" s="71">
        <f>SUM(BB9:BB15)</f>
        <v>204.27495088352754</v>
      </c>
      <c r="BD16" s="71">
        <f t="shared" si="18"/>
        <v>33.920479603648232</v>
      </c>
      <c r="BE16" s="71">
        <f>SUM(BE9:BE15)</f>
        <v>204.27495088352754</v>
      </c>
    </row>
    <row r="17" spans="2:57" s="16" customFormat="1" x14ac:dyDescent="0.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I17" s="72"/>
      <c r="AJ17" s="72"/>
      <c r="AL17" s="72"/>
      <c r="AM17" s="72"/>
      <c r="AN17" s="72"/>
      <c r="AO17" s="72"/>
      <c r="AP17" s="72"/>
      <c r="AR17" s="72"/>
      <c r="AS17" s="72"/>
      <c r="AT17" s="72"/>
      <c r="AU17" s="72"/>
      <c r="AV17" s="72"/>
      <c r="AX17" s="72"/>
      <c r="AY17" s="72"/>
      <c r="AZ17" s="72"/>
      <c r="BA17" s="72"/>
      <c r="BB17" s="72"/>
      <c r="BD17" s="72"/>
      <c r="BE17" s="72"/>
    </row>
    <row r="18" spans="2:57" x14ac:dyDescent="0.2">
      <c r="B18" s="15" t="s">
        <v>134</v>
      </c>
      <c r="C18" s="72"/>
      <c r="D18" s="72"/>
      <c r="E18" s="72"/>
      <c r="F18" s="72"/>
      <c r="G18" s="60"/>
      <c r="H18" s="52"/>
      <c r="I18" s="52"/>
      <c r="J18" s="60"/>
      <c r="K18" s="52"/>
      <c r="L18" s="52"/>
      <c r="M18" s="60"/>
      <c r="N18" s="52"/>
      <c r="O18" s="52"/>
      <c r="P18" s="60"/>
      <c r="Q18" s="52"/>
      <c r="R18" s="52"/>
      <c r="S18" s="60"/>
      <c r="T18" s="52"/>
      <c r="U18" s="52"/>
      <c r="V18" s="60"/>
      <c r="W18" s="52"/>
      <c r="X18" s="52"/>
      <c r="Y18" s="60"/>
      <c r="Z18" s="52"/>
      <c r="AA18" s="52"/>
      <c r="AB18" s="60"/>
      <c r="AC18" s="52"/>
      <c r="AD18" s="52"/>
      <c r="AE18" s="60"/>
      <c r="AF18" s="52"/>
      <c r="AG18" s="52"/>
      <c r="AI18" s="52"/>
      <c r="AJ18" s="52"/>
      <c r="AL18" s="52"/>
      <c r="AM18" s="52"/>
      <c r="AN18" s="60"/>
      <c r="AO18" s="52"/>
      <c r="AP18" s="52"/>
      <c r="AR18" s="52"/>
      <c r="AS18" s="52"/>
      <c r="AT18" s="60"/>
      <c r="AU18" s="52"/>
      <c r="AV18" s="52"/>
      <c r="AX18" s="52"/>
      <c r="AY18" s="52"/>
      <c r="AZ18" s="60"/>
      <c r="BA18" s="52"/>
      <c r="BB18" s="52"/>
      <c r="BD18" s="52"/>
      <c r="BE18" s="52"/>
    </row>
    <row r="19" spans="2:57" s="9" customFormat="1" x14ac:dyDescent="0.2">
      <c r="B19" s="9" t="s">
        <v>135</v>
      </c>
      <c r="C19" s="67">
        <v>2.5</v>
      </c>
      <c r="D19" s="67">
        <v>1.9</v>
      </c>
      <c r="E19" s="67">
        <v>4.5999999999999996</v>
      </c>
      <c r="F19" s="67">
        <f>1/1000*[2]CF!$E19</f>
        <v>3.2349999999999999</v>
      </c>
      <c r="G19" s="69"/>
      <c r="H19" s="72">
        <v>1.9</v>
      </c>
      <c r="I19" s="72">
        <v>0.4</v>
      </c>
      <c r="J19" s="69"/>
      <c r="K19" s="72">
        <v>2.0299999999999998</v>
      </c>
      <c r="L19" s="72">
        <v>1.546</v>
      </c>
      <c r="M19" s="69"/>
      <c r="N19" s="73">
        <f>'[16]Cash Flow Q1'!$I19/1000</f>
        <v>0.58281295999999994</v>
      </c>
      <c r="O19" s="73">
        <f>'[16]Cash Flow Q1'!$G19/1000</f>
        <v>0.87519847000000006</v>
      </c>
      <c r="P19" s="69"/>
      <c r="Q19" s="89">
        <f t="shared" ref="Q19:Q23" si="25">T19-N19</f>
        <v>-0.15881295999999995</v>
      </c>
      <c r="R19" s="89">
        <f t="shared" ref="R19:R23" si="26">U19-O19</f>
        <v>0.41780152999999987</v>
      </c>
      <c r="S19" s="70"/>
      <c r="T19" s="73">
        <f>'[17]Cash Flow HJ1'!$I19/1000</f>
        <v>0.42399999999999999</v>
      </c>
      <c r="U19" s="73">
        <f>'[17]Cash Flow HJ1'!$G19/1000</f>
        <v>1.2929999999999999</v>
      </c>
      <c r="V19" s="69"/>
      <c r="W19" s="89">
        <f t="shared" ref="W19:W23" si="27">Z19-T19</f>
        <v>1.1220000000000001</v>
      </c>
      <c r="X19" s="89">
        <f t="shared" ref="X19:X23" si="28">AA19-U19</f>
        <v>1.6950000000000001</v>
      </c>
      <c r="Y19" s="70"/>
      <c r="Z19" s="89">
        <f t="shared" ref="Z19:Z23" si="29">L19</f>
        <v>1.546</v>
      </c>
      <c r="AA19" s="89">
        <f>'[5]Cash Flow HJ1'!$G19/1000</f>
        <v>2.988</v>
      </c>
      <c r="AB19" s="69"/>
      <c r="AC19" s="89">
        <f t="shared" ref="AC19:AC23" si="30">AF19-Z19</f>
        <v>1.6889999999999998</v>
      </c>
      <c r="AD19" s="89">
        <f t="shared" ref="AD19:AD23" si="31">AG19-AA19</f>
        <v>-1.4567440299999994</v>
      </c>
      <c r="AE19" s="70"/>
      <c r="AF19" s="89">
        <f t="shared" ref="AF19:AF23" si="32">F19</f>
        <v>3.2349999999999999</v>
      </c>
      <c r="AG19" s="89">
        <f>'[6]Cash Flow'!$G$23/1000</f>
        <v>1.5312559700000006</v>
      </c>
      <c r="AI19" s="89">
        <f t="shared" si="11"/>
        <v>0.87519847000000006</v>
      </c>
      <c r="AJ19" s="89">
        <f>'[18]Notes Q1''16'!$G$29/1000</f>
        <v>4.664612801501155E-2</v>
      </c>
      <c r="AL19" s="89">
        <f t="shared" ref="AL19:AL23" si="33">+R19</f>
        <v>0.41780152999999987</v>
      </c>
      <c r="AM19" s="89">
        <f t="shared" ref="AM19:AM23" si="34">AP19-AJ19</f>
        <v>1.0012111800000147</v>
      </c>
      <c r="AN19" s="70"/>
      <c r="AO19" s="89">
        <f t="shared" ref="AO19:AO23" si="35">+U19</f>
        <v>1.2929999999999999</v>
      </c>
      <c r="AP19" s="89">
        <f>'[19]Notes Q2''16'!$G$29/1000</f>
        <v>1.0478573080150262</v>
      </c>
      <c r="AR19" s="89">
        <f t="shared" ref="AR19:AR23" si="36">+X19</f>
        <v>1.6950000000000001</v>
      </c>
      <c r="AS19" s="89">
        <f t="shared" ref="AS19:AS23" si="37">AV19-AP19</f>
        <v>4.1035751984974445E-2</v>
      </c>
      <c r="AT19" s="70"/>
      <c r="AU19" s="89">
        <f t="shared" ref="AU19:AU23" si="38">+AA19</f>
        <v>2.988</v>
      </c>
      <c r="AV19" s="89">
        <f>'[20]Notes Q3''16'!$G$29/1000</f>
        <v>1.0888930600000006</v>
      </c>
      <c r="AX19" s="89">
        <f t="shared" ref="AX19:AX23" si="39">+AD19</f>
        <v>-1.4567440299999994</v>
      </c>
      <c r="AY19" s="89">
        <f t="shared" ref="AY19:AY23" si="40">BB19-AV19</f>
        <v>8.5777351900000003</v>
      </c>
      <c r="AZ19" s="70"/>
      <c r="BA19" s="89">
        <f t="shared" ref="BA19:BA23" si="41">+AG19</f>
        <v>1.5312559700000006</v>
      </c>
      <c r="BB19" s="89">
        <f>'[21]Notes Q4''16'!$G$29/1000</f>
        <v>9.6666282500000005</v>
      </c>
      <c r="BD19" s="89">
        <f t="shared" si="18"/>
        <v>4.664612801501155E-2</v>
      </c>
      <c r="BE19" s="89">
        <f>'[22]Notes Q4''16'!$G$29/1000</f>
        <v>9.6666282500000005</v>
      </c>
    </row>
    <row r="20" spans="2:57" x14ac:dyDescent="0.2">
      <c r="B20" t="s">
        <v>136</v>
      </c>
      <c r="C20" s="52">
        <v>-61.5</v>
      </c>
      <c r="D20" s="52">
        <v>-48.8</v>
      </c>
      <c r="E20" s="52">
        <v>-41.4</v>
      </c>
      <c r="F20" s="67">
        <f>1/1000*[2]CF!$E20</f>
        <v>-35.911000000000001</v>
      </c>
      <c r="G20" s="56"/>
      <c r="H20" s="89">
        <v>-17.7</v>
      </c>
      <c r="I20" s="89">
        <v>-11.5</v>
      </c>
      <c r="J20" s="56"/>
      <c r="K20" s="89">
        <v>-21.238</v>
      </c>
      <c r="L20" s="89">
        <v>-21.157</v>
      </c>
      <c r="M20" s="56"/>
      <c r="N20" s="73">
        <f>'[16]Cash Flow Q1'!$I20/1000</f>
        <v>-3.3207650316630546</v>
      </c>
      <c r="O20" s="73">
        <f>'[16]Cash Flow Q1'!$G20/1000</f>
        <v>-9.0070804700000142</v>
      </c>
      <c r="P20" s="56"/>
      <c r="Q20" s="89">
        <f t="shared" si="25"/>
        <v>-7.5702349683369459</v>
      </c>
      <c r="R20" s="89">
        <f t="shared" si="26"/>
        <v>-11.831919529999984</v>
      </c>
      <c r="S20" s="55"/>
      <c r="T20" s="73">
        <f>'[17]Cash Flow HJ1'!$I20/1000</f>
        <v>-10.891</v>
      </c>
      <c r="U20" s="73">
        <f>'[17]Cash Flow HJ1'!$G20/1000</f>
        <v>-20.838999999999999</v>
      </c>
      <c r="V20" s="56"/>
      <c r="W20" s="89">
        <f t="shared" si="27"/>
        <v>-10.266</v>
      </c>
      <c r="X20" s="89">
        <f t="shared" si="28"/>
        <v>-13.535000000000004</v>
      </c>
      <c r="Y20" s="55"/>
      <c r="Z20" s="89">
        <f t="shared" si="29"/>
        <v>-21.157</v>
      </c>
      <c r="AA20" s="89">
        <f>'[5]Cash Flow HJ1'!$G20/1000</f>
        <v>-34.374000000000002</v>
      </c>
      <c r="AB20" s="56"/>
      <c r="AC20" s="89">
        <f t="shared" si="30"/>
        <v>-14.754000000000001</v>
      </c>
      <c r="AD20" s="89">
        <f t="shared" si="31"/>
        <v>-34.050901493768343</v>
      </c>
      <c r="AE20" s="55"/>
      <c r="AF20" s="89">
        <f t="shared" si="32"/>
        <v>-35.911000000000001</v>
      </c>
      <c r="AG20" s="89">
        <f>'[6]Cash Flow'!$G$24/1000</f>
        <v>-68.424901493768346</v>
      </c>
      <c r="AI20" s="89">
        <f t="shared" si="11"/>
        <v>-9.0070804700000142</v>
      </c>
      <c r="AJ20" s="89">
        <f>'[18]Notes Q1''16'!$G$30/1000</f>
        <v>-13.842090038014907</v>
      </c>
      <c r="AL20" s="89">
        <f t="shared" si="33"/>
        <v>-11.831919529999984</v>
      </c>
      <c r="AM20" s="89">
        <f t="shared" si="34"/>
        <v>-20.015681830000069</v>
      </c>
      <c r="AN20" s="55"/>
      <c r="AO20" s="89">
        <f t="shared" si="35"/>
        <v>-20.838999999999999</v>
      </c>
      <c r="AP20" s="89">
        <f>'[19]Notes Q2''16'!$G$30/1000</f>
        <v>-33.857771868014979</v>
      </c>
      <c r="AR20" s="89">
        <f t="shared" si="36"/>
        <v>-13.535000000000004</v>
      </c>
      <c r="AS20" s="89">
        <f t="shared" si="37"/>
        <v>-24.747446002866894</v>
      </c>
      <c r="AT20" s="55"/>
      <c r="AU20" s="89">
        <f t="shared" si="38"/>
        <v>-34.374000000000002</v>
      </c>
      <c r="AV20" s="89">
        <f>'[20]Notes Q3''16'!$G$30/1000</f>
        <v>-58.605217870881873</v>
      </c>
      <c r="AX20" s="89">
        <f t="shared" si="39"/>
        <v>-34.050901493768343</v>
      </c>
      <c r="AY20" s="89">
        <f t="shared" si="40"/>
        <v>-50.440970794458096</v>
      </c>
      <c r="AZ20" s="55"/>
      <c r="BA20" s="89">
        <f t="shared" si="41"/>
        <v>-68.424901493768346</v>
      </c>
      <c r="BB20" s="89">
        <f>'[21]Notes Q4''16'!$G$30/1000</f>
        <v>-109.04618866533997</v>
      </c>
      <c r="BD20" s="89">
        <f t="shared" si="18"/>
        <v>-13.842090038014907</v>
      </c>
      <c r="BE20" s="89">
        <f>'[22]Notes Q4''16'!$G$30/1000</f>
        <v>-109.04618866533997</v>
      </c>
    </row>
    <row r="21" spans="2:57" x14ac:dyDescent="0.2">
      <c r="B21" t="s">
        <v>137</v>
      </c>
      <c r="C21" s="52">
        <v>-5.9</v>
      </c>
      <c r="D21" s="52">
        <v>-7.6</v>
      </c>
      <c r="E21" s="52">
        <v>-6.7</v>
      </c>
      <c r="F21" s="67">
        <f>1/1000*[2]CF!$E21</f>
        <v>-7.0860000000000003</v>
      </c>
      <c r="G21" s="56"/>
      <c r="H21" s="72">
        <v>-2.9</v>
      </c>
      <c r="I21" s="72">
        <v>-3.4</v>
      </c>
      <c r="J21" s="56"/>
      <c r="K21" s="72">
        <v>-5.0490000000000004</v>
      </c>
      <c r="L21" s="72">
        <v>-3.9340000000000002</v>
      </c>
      <c r="M21" s="56"/>
      <c r="N21" s="73">
        <f>'[16]Cash Flow Q1'!$I21/1000</f>
        <v>-1.1785000000000001</v>
      </c>
      <c r="O21" s="73">
        <f>'[16]Cash Flow Q1'!$G21/1000</f>
        <v>-2.7459692499999999</v>
      </c>
      <c r="P21" s="56"/>
      <c r="Q21" s="89">
        <f t="shared" si="25"/>
        <v>-2.2515000000000001</v>
      </c>
      <c r="R21" s="89">
        <f t="shared" si="26"/>
        <v>-3.3440307499999999</v>
      </c>
      <c r="S21" s="55"/>
      <c r="T21" s="73">
        <f>'[17]Cash Flow HJ1'!$I21/1000</f>
        <v>-3.43</v>
      </c>
      <c r="U21" s="73">
        <f>'[17]Cash Flow HJ1'!$G21/1000</f>
        <v>-6.09</v>
      </c>
      <c r="V21" s="56"/>
      <c r="W21" s="89">
        <f t="shared" si="27"/>
        <v>-0.504</v>
      </c>
      <c r="X21" s="89">
        <f t="shared" si="28"/>
        <v>-3.99</v>
      </c>
      <c r="Y21" s="55"/>
      <c r="Z21" s="89">
        <f t="shared" si="29"/>
        <v>-3.9340000000000002</v>
      </c>
      <c r="AA21" s="89">
        <f>'[5]Cash Flow HJ1'!$G21/1000</f>
        <v>-10.08</v>
      </c>
      <c r="AB21" s="56"/>
      <c r="AC21" s="89">
        <f t="shared" si="30"/>
        <v>-3.1520000000000001</v>
      </c>
      <c r="AD21" s="89">
        <f t="shared" si="31"/>
        <v>-4.9007027799999712</v>
      </c>
      <c r="AE21" s="55"/>
      <c r="AF21" s="89">
        <f t="shared" si="32"/>
        <v>-7.0860000000000003</v>
      </c>
      <c r="AG21" s="89">
        <f>'[6]Cash Flow'!$G$25/1000</f>
        <v>-14.980702779999971</v>
      </c>
      <c r="AI21" s="89">
        <f t="shared" si="11"/>
        <v>-2.7459692499999999</v>
      </c>
      <c r="AJ21" s="89">
        <f>'[18]Notes Q1''16'!$G$31/1000</f>
        <v>-4.0737305399999988</v>
      </c>
      <c r="AL21" s="89">
        <f t="shared" si="33"/>
        <v>-3.3440307499999999</v>
      </c>
      <c r="AM21" s="89">
        <f t="shared" si="34"/>
        <v>-7.0064084800000055</v>
      </c>
      <c r="AN21" s="55"/>
      <c r="AO21" s="89">
        <f t="shared" si="35"/>
        <v>-6.09</v>
      </c>
      <c r="AP21" s="89">
        <f>'[19]Notes Q2''16'!$G$31/1000</f>
        <v>-11.080139020000004</v>
      </c>
      <c r="AR21" s="89">
        <f t="shared" si="36"/>
        <v>-3.99</v>
      </c>
      <c r="AS21" s="89">
        <f t="shared" si="37"/>
        <v>-6.6495561699999932</v>
      </c>
      <c r="AT21" s="55"/>
      <c r="AU21" s="89">
        <f t="shared" si="38"/>
        <v>-10.08</v>
      </c>
      <c r="AV21" s="89">
        <f>'[20]Notes Q3''16'!$G$31/1000</f>
        <v>-17.729695189999997</v>
      </c>
      <c r="AX21" s="89">
        <f t="shared" si="39"/>
        <v>-4.9007027799999712</v>
      </c>
      <c r="AY21" s="89">
        <f t="shared" si="40"/>
        <v>-16.904341760895878</v>
      </c>
      <c r="AZ21" s="55"/>
      <c r="BA21" s="89">
        <f t="shared" si="41"/>
        <v>-14.980702779999971</v>
      </c>
      <c r="BB21" s="89">
        <f>'[21]Notes Q4''16'!$G$31/1000</f>
        <v>-34.634036950895876</v>
      </c>
      <c r="BD21" s="89">
        <f t="shared" si="18"/>
        <v>-4.0737305399999988</v>
      </c>
      <c r="BE21" s="89">
        <f>'[22]Notes Q4''16'!$G$31/1000</f>
        <v>-34.634036950895876</v>
      </c>
    </row>
    <row r="22" spans="2:57" x14ac:dyDescent="0.2">
      <c r="B22" t="s">
        <v>138</v>
      </c>
      <c r="C22" s="52">
        <v>-0.2</v>
      </c>
      <c r="D22" s="52">
        <v>0</v>
      </c>
      <c r="E22" s="52">
        <v>-0.8</v>
      </c>
      <c r="F22" s="67">
        <f>[2]CF!$E$24/1000</f>
        <v>-10.614000000000001</v>
      </c>
      <c r="G22" s="56"/>
      <c r="H22" s="60">
        <v>0</v>
      </c>
      <c r="I22" s="60">
        <v>0</v>
      </c>
      <c r="J22" s="56"/>
      <c r="K22" s="60">
        <v>0</v>
      </c>
      <c r="L22" s="60">
        <v>-10.493</v>
      </c>
      <c r="M22" s="56"/>
      <c r="N22" s="73">
        <f>'[16]Cash Flow Q1'!$I25/1000</f>
        <v>0</v>
      </c>
      <c r="O22" s="73">
        <f>'[16]Cash Flow Q1'!$G25/1000</f>
        <v>-2.03104365</v>
      </c>
      <c r="P22" s="56"/>
      <c r="Q22" s="89">
        <f t="shared" si="25"/>
        <v>0</v>
      </c>
      <c r="R22" s="89">
        <f t="shared" si="26"/>
        <v>-7.4022563500000009</v>
      </c>
      <c r="S22" s="55"/>
      <c r="T22" s="73">
        <f>'[17]Cash Flow HJ1'!$I25/1000</f>
        <v>0</v>
      </c>
      <c r="U22" s="73">
        <f>'[17]Cash Flow HJ1'!$G25/1000+'[17]Cash Flow HJ1'!$G$22/1000</f>
        <v>-9.4333000000000009</v>
      </c>
      <c r="V22" s="56"/>
      <c r="W22" s="89">
        <f t="shared" si="27"/>
        <v>-10.493</v>
      </c>
      <c r="X22" s="89">
        <f t="shared" si="28"/>
        <v>-712.68769999999995</v>
      </c>
      <c r="Y22" s="55"/>
      <c r="Z22" s="89">
        <f t="shared" si="29"/>
        <v>-10.493</v>
      </c>
      <c r="AA22" s="89">
        <f>'[5]Cash Flow HJ1'!$G22/1000+'[5]Cash Flow HJ1'!$G$25/1000</f>
        <v>-722.12099999999998</v>
      </c>
      <c r="AB22" s="56"/>
      <c r="AC22" s="89">
        <f t="shared" si="30"/>
        <v>-0.12100000000000044</v>
      </c>
      <c r="AD22" s="89">
        <f t="shared" si="31"/>
        <v>80.374732219999942</v>
      </c>
      <c r="AE22" s="55"/>
      <c r="AF22" s="89">
        <f t="shared" si="32"/>
        <v>-10.614000000000001</v>
      </c>
      <c r="AG22" s="89">
        <f>'[6]Cash Flow'!$G$26/1000+'[6]Cash Flow'!$G$29/1000</f>
        <v>-641.74626778000004</v>
      </c>
      <c r="AI22" s="89">
        <f t="shared" si="11"/>
        <v>-2.03104365</v>
      </c>
      <c r="AJ22" s="89">
        <f>'[18]Notes Q1''16'!$G$32/1000+'[18]Notes Q1''16'!$G$35/1000</f>
        <v>0</v>
      </c>
      <c r="AL22" s="89">
        <f t="shared" si="33"/>
        <v>-7.4022563500000009</v>
      </c>
      <c r="AM22" s="89">
        <f t="shared" si="34"/>
        <v>-5.5200000000000006E-2</v>
      </c>
      <c r="AN22" s="55"/>
      <c r="AO22" s="89">
        <f t="shared" si="35"/>
        <v>-9.4333000000000009</v>
      </c>
      <c r="AP22" s="89">
        <f>'[19]Notes Q2''16'!$G$32/1000+'[19]Notes Q2''16'!$G$35/1000</f>
        <v>-5.5200000000000006E-2</v>
      </c>
      <c r="AR22" s="89">
        <f t="shared" si="36"/>
        <v>-712.68769999999995</v>
      </c>
      <c r="AS22" s="89">
        <f t="shared" si="37"/>
        <v>0.05</v>
      </c>
      <c r="AT22" s="55"/>
      <c r="AU22" s="89">
        <f t="shared" si="38"/>
        <v>-722.12099999999998</v>
      </c>
      <c r="AV22" s="89">
        <f>'[20]Notes Q3''16'!$G$32/1000+'[20]Notes Q3''16'!$G$35/1000</f>
        <v>-5.1999999999999998E-3</v>
      </c>
      <c r="AX22" s="89">
        <f t="shared" si="39"/>
        <v>80.374732219999942</v>
      </c>
      <c r="AY22" s="89">
        <f t="shared" si="40"/>
        <v>0</v>
      </c>
      <c r="AZ22" s="55"/>
      <c r="BA22" s="89">
        <f t="shared" si="41"/>
        <v>-641.74626778000004</v>
      </c>
      <c r="BB22" s="89">
        <f>'[21]Notes Q4''16'!$G$32/1000+'[21]Notes Q4''16'!$G$35/1000</f>
        <v>-5.1999999999999998E-3</v>
      </c>
      <c r="BD22" s="89">
        <f t="shared" si="18"/>
        <v>0</v>
      </c>
      <c r="BE22" s="89">
        <f>'[22]Notes Q4''16'!$G$32/1000+'[22]Notes Q4''16'!$G$35/1000</f>
        <v>-5.1999999999999998E-3</v>
      </c>
    </row>
    <row r="23" spans="2:57" x14ac:dyDescent="0.2">
      <c r="B23" t="s">
        <v>156</v>
      </c>
      <c r="C23" s="52">
        <v>0.4</v>
      </c>
      <c r="D23" s="52">
        <v>0.5</v>
      </c>
      <c r="E23" s="52">
        <v>0.4</v>
      </c>
      <c r="F23" s="67">
        <f>1/1000*[2]CF!$E23+[2]CF!$E$25/1000</f>
        <v>0.14200000000000002</v>
      </c>
      <c r="G23" s="56"/>
      <c r="H23" s="60">
        <v>0</v>
      </c>
      <c r="I23" s="60">
        <v>0</v>
      </c>
      <c r="J23" s="56"/>
      <c r="K23" s="60">
        <v>8.5999999999999993E-2</v>
      </c>
      <c r="L23" s="60">
        <v>4.5999999999999999E-2</v>
      </c>
      <c r="M23" s="56"/>
      <c r="N23" s="73">
        <f>'[16]Cash Flow Q1'!$I23/1000</f>
        <v>1.5700800000000001E-2</v>
      </c>
      <c r="O23" s="73">
        <f>'[16]Cash Flow Q1'!$G23/1000</f>
        <v>1.1330799999999999E-3</v>
      </c>
      <c r="P23" s="56"/>
      <c r="Q23" s="89">
        <f t="shared" si="25"/>
        <v>-1.7008000000000006E-3</v>
      </c>
      <c r="R23" s="89">
        <f t="shared" si="26"/>
        <v>8.8669200000000004E-3</v>
      </c>
      <c r="S23" s="55"/>
      <c r="T23" s="73">
        <f>'[17]Cash Flow HJ1'!$I23/1000</f>
        <v>1.4E-2</v>
      </c>
      <c r="U23" s="73">
        <f>'[17]Cash Flow HJ1'!$G23/1000</f>
        <v>0.01</v>
      </c>
      <c r="V23" s="56"/>
      <c r="W23" s="89">
        <f t="shared" si="27"/>
        <v>3.2000000000000001E-2</v>
      </c>
      <c r="X23" s="89">
        <f t="shared" si="28"/>
        <v>4.9999999999999992E-3</v>
      </c>
      <c r="Y23" s="55"/>
      <c r="Z23" s="89">
        <f t="shared" si="29"/>
        <v>4.5999999999999999E-2</v>
      </c>
      <c r="AA23" s="89">
        <f>'[5]Cash Flow HJ1'!$G23/1000</f>
        <v>1.4999999999999999E-2</v>
      </c>
      <c r="AB23" s="56"/>
      <c r="AC23" s="89">
        <f t="shared" si="30"/>
        <v>9.6000000000000016E-2</v>
      </c>
      <c r="AD23" s="89">
        <f t="shared" si="31"/>
        <v>2.4063520000000019E-2</v>
      </c>
      <c r="AE23" s="55"/>
      <c r="AF23" s="89">
        <f t="shared" si="32"/>
        <v>0.14200000000000002</v>
      </c>
      <c r="AG23" s="89">
        <f>'[6]Cash Flow'!$G$27/1000</f>
        <v>3.9063520000000018E-2</v>
      </c>
      <c r="AI23" s="89">
        <f t="shared" si="11"/>
        <v>1.1330799999999999E-3</v>
      </c>
      <c r="AJ23" s="89">
        <f>'[18]Notes Q1''16'!$G$33/1000</f>
        <v>2.2641380000000006E-2</v>
      </c>
      <c r="AL23" s="89">
        <f t="shared" si="33"/>
        <v>8.8669200000000004E-3</v>
      </c>
      <c r="AM23" s="89">
        <f t="shared" si="34"/>
        <v>-8.7559000000002676E-4</v>
      </c>
      <c r="AN23" s="55"/>
      <c r="AO23" s="89">
        <f t="shared" si="35"/>
        <v>0.01</v>
      </c>
      <c r="AP23" s="89">
        <f>'[19]Notes Q2''16'!$G$33/1000</f>
        <v>2.1765789999999979E-2</v>
      </c>
      <c r="AR23" s="89">
        <f t="shared" si="36"/>
        <v>4.9999999999999992E-3</v>
      </c>
      <c r="AS23" s="89">
        <f t="shared" si="37"/>
        <v>8.6842260000000018E-2</v>
      </c>
      <c r="AT23" s="55"/>
      <c r="AU23" s="89">
        <f t="shared" si="38"/>
        <v>1.4999999999999999E-2</v>
      </c>
      <c r="AV23" s="89">
        <f>'[20]Notes Q3''16'!$G$33/1000</f>
        <v>0.10860805</v>
      </c>
      <c r="AX23" s="89">
        <f t="shared" si="39"/>
        <v>2.4063520000000019E-2</v>
      </c>
      <c r="AY23" s="89">
        <f t="shared" si="40"/>
        <v>2.138356000000001E-2</v>
      </c>
      <c r="AZ23" s="55"/>
      <c r="BA23" s="89">
        <f t="shared" si="41"/>
        <v>3.9063520000000018E-2</v>
      </c>
      <c r="BB23" s="89">
        <f>'[21]Notes Q4''16'!$G$33/1000</f>
        <v>0.12999161000000001</v>
      </c>
      <c r="BD23" s="89">
        <f t="shared" si="18"/>
        <v>2.2641380000000006E-2</v>
      </c>
      <c r="BE23" s="89">
        <f>'[22]Notes Q4''16'!$G$33/1000</f>
        <v>0.12999161000000001</v>
      </c>
    </row>
    <row r="24" spans="2:57" ht="5.0999999999999996" customHeight="1" x14ac:dyDescent="0.2">
      <c r="C24" s="52"/>
      <c r="D24" s="52"/>
      <c r="E24" s="52"/>
      <c r="F24" s="52"/>
      <c r="G24" s="56"/>
      <c r="H24" s="72"/>
      <c r="I24" s="72"/>
      <c r="J24" s="56"/>
      <c r="K24" s="72"/>
      <c r="L24" s="72"/>
      <c r="M24" s="56"/>
      <c r="N24" s="72"/>
      <c r="O24" s="72"/>
      <c r="P24" s="56"/>
      <c r="Q24" s="72"/>
      <c r="R24" s="72"/>
      <c r="S24" s="56"/>
      <c r="T24" s="72"/>
      <c r="U24" s="72"/>
      <c r="V24" s="56"/>
      <c r="W24" s="72"/>
      <c r="X24" s="72"/>
      <c r="Y24" s="56"/>
      <c r="Z24" s="72"/>
      <c r="AA24" s="72"/>
      <c r="AB24" s="56"/>
      <c r="AC24" s="72"/>
      <c r="AD24" s="72"/>
      <c r="AE24" s="56"/>
      <c r="AF24" s="72"/>
      <c r="AG24" s="72"/>
      <c r="AI24" s="72"/>
      <c r="AJ24" s="72"/>
      <c r="AL24" s="72"/>
      <c r="AM24" s="72"/>
      <c r="AN24" s="56"/>
      <c r="AO24" s="72"/>
      <c r="AP24" s="72"/>
      <c r="AR24" s="72"/>
      <c r="AS24" s="72"/>
      <c r="AT24" s="56"/>
      <c r="AU24" s="72"/>
      <c r="AV24" s="72"/>
      <c r="AX24" s="72"/>
      <c r="AY24" s="72"/>
      <c r="AZ24" s="56"/>
      <c r="BA24" s="72"/>
      <c r="BB24" s="72"/>
      <c r="BD24" s="72"/>
      <c r="BE24" s="72"/>
    </row>
    <row r="25" spans="2:57" x14ac:dyDescent="0.2">
      <c r="B25" s="1" t="s">
        <v>139</v>
      </c>
      <c r="C25" s="71">
        <v>-64.599999999999994</v>
      </c>
      <c r="D25" s="71">
        <v>-54</v>
      </c>
      <c r="E25" s="71">
        <v>-44</v>
      </c>
      <c r="F25" s="71">
        <f>SUM(F19:F24)</f>
        <v>-50.234000000000002</v>
      </c>
      <c r="G25" s="57"/>
      <c r="H25" s="71">
        <v>-18.600000000000001</v>
      </c>
      <c r="I25" s="71">
        <v>-14.5</v>
      </c>
      <c r="J25" s="57"/>
      <c r="K25" s="71">
        <f>SUM(K19:K24)</f>
        <v>-24.170999999999999</v>
      </c>
      <c r="L25" s="71">
        <f>SUM(L19:L24)</f>
        <v>-33.992000000000004</v>
      </c>
      <c r="M25" s="57"/>
      <c r="N25" s="71">
        <f>SUM(N19:N24)</f>
        <v>-3.9007512716630548</v>
      </c>
      <c r="O25" s="71">
        <f>SUM(O19:O24)</f>
        <v>-12.907761820000013</v>
      </c>
      <c r="P25" s="57"/>
      <c r="Q25" s="71">
        <f>SUM(Q19:Q24)</f>
        <v>-9.9822487283369465</v>
      </c>
      <c r="R25" s="71">
        <f>SUM(R19:R24)</f>
        <v>-22.151538179999985</v>
      </c>
      <c r="S25" s="57"/>
      <c r="T25" s="71">
        <f>SUM(T19:T24)</f>
        <v>-13.883000000000001</v>
      </c>
      <c r="U25" s="71">
        <f>SUM(U19:U24)</f>
        <v>-35.0593</v>
      </c>
      <c r="V25" s="57"/>
      <c r="W25" s="71">
        <f>SUM(W19:W24)</f>
        <v>-20.108999999999998</v>
      </c>
      <c r="X25" s="71">
        <f>SUM(X19:X24)</f>
        <v>-728.5127</v>
      </c>
      <c r="Y25" s="57"/>
      <c r="Z25" s="71">
        <f>SUM(Z19:Z24)</f>
        <v>-33.992000000000004</v>
      </c>
      <c r="AA25" s="71">
        <f>SUM(AA19:AA24)</f>
        <v>-763.572</v>
      </c>
      <c r="AB25" s="57"/>
      <c r="AC25" s="71">
        <f>SUM(AC19:AC24)</f>
        <v>-16.242000000000001</v>
      </c>
      <c r="AD25" s="71">
        <f>SUM(AD19:AD24)</f>
        <v>39.990447436231619</v>
      </c>
      <c r="AE25" s="57"/>
      <c r="AF25" s="71">
        <f>SUM(AF19:AF24)</f>
        <v>-50.234000000000002</v>
      </c>
      <c r="AG25" s="71">
        <f>SUM(AG19:AG24)</f>
        <v>-723.58155256376835</v>
      </c>
      <c r="AI25" s="71">
        <f t="shared" si="11"/>
        <v>-12.907761820000013</v>
      </c>
      <c r="AJ25" s="71">
        <f>SUM(AJ19:AJ24)</f>
        <v>-17.846533069999897</v>
      </c>
      <c r="AL25" s="71">
        <f t="shared" ref="AL25" si="42">+R25</f>
        <v>-22.151538179999985</v>
      </c>
      <c r="AM25" s="71">
        <f>SUM(AM19:AM24)</f>
        <v>-26.076954720000057</v>
      </c>
      <c r="AN25" s="57"/>
      <c r="AO25" s="71">
        <f t="shared" ref="AO25" si="43">+U25</f>
        <v>-35.0593</v>
      </c>
      <c r="AP25" s="71">
        <f>SUM(AP19:AP24)</f>
        <v>-43.923487789999953</v>
      </c>
      <c r="AR25" s="71">
        <f t="shared" ref="AR25" si="44">+X25</f>
        <v>-728.5127</v>
      </c>
      <c r="AS25" s="71">
        <f>SUM(AS19:AS24)</f>
        <v>-31.219124160881911</v>
      </c>
      <c r="AT25" s="57"/>
      <c r="AU25" s="71">
        <f t="shared" ref="AU25" si="45">+AA25</f>
        <v>-763.572</v>
      </c>
      <c r="AV25" s="71">
        <f>SUM(AV19:AV24)</f>
        <v>-75.142611950881872</v>
      </c>
      <c r="AX25" s="71">
        <f t="shared" ref="AX25" si="46">+AD25</f>
        <v>39.990447436231619</v>
      </c>
      <c r="AY25" s="71">
        <f>SUM(AY19:AY24)</f>
        <v>-58.746193805353975</v>
      </c>
      <c r="AZ25" s="57"/>
      <c r="BA25" s="71">
        <f t="shared" ref="BA25" si="47">+AG25</f>
        <v>-723.58155256376835</v>
      </c>
      <c r="BB25" s="71">
        <f>SUM(BB19:BB24)</f>
        <v>-133.88880575623585</v>
      </c>
      <c r="BD25" s="71">
        <f t="shared" si="18"/>
        <v>-17.846533069999897</v>
      </c>
      <c r="BE25" s="71">
        <f>SUM(BE19:BE24)</f>
        <v>-133.88880575623585</v>
      </c>
    </row>
    <row r="26" spans="2:57" s="16" customFormat="1" x14ac:dyDescent="0.2">
      <c r="C26" s="72"/>
      <c r="D26" s="72"/>
      <c r="E26" s="72"/>
      <c r="F26" s="72"/>
      <c r="G26" s="60"/>
      <c r="H26" s="72"/>
      <c r="I26" s="72"/>
      <c r="J26" s="60"/>
      <c r="K26" s="72"/>
      <c r="L26" s="72"/>
      <c r="M26" s="60"/>
      <c r="N26" s="72"/>
      <c r="O26" s="72"/>
      <c r="P26" s="60"/>
      <c r="Q26" s="72"/>
      <c r="R26" s="72"/>
      <c r="S26" s="60"/>
      <c r="T26" s="72"/>
      <c r="U26" s="72"/>
      <c r="V26" s="60"/>
      <c r="W26" s="72"/>
      <c r="X26" s="72"/>
      <c r="Y26" s="60"/>
      <c r="Z26" s="72"/>
      <c r="AA26" s="72"/>
      <c r="AB26" s="60"/>
      <c r="AC26" s="72"/>
      <c r="AD26" s="72"/>
      <c r="AE26" s="60"/>
      <c r="AF26" s="72"/>
      <c r="AG26" s="72"/>
      <c r="AI26" s="72"/>
      <c r="AJ26" s="72"/>
      <c r="AL26" s="72"/>
      <c r="AM26" s="72"/>
      <c r="AN26" s="60"/>
      <c r="AO26" s="72"/>
      <c r="AP26" s="72"/>
      <c r="AR26" s="72"/>
      <c r="AS26" s="72"/>
      <c r="AT26" s="60"/>
      <c r="AU26" s="72"/>
      <c r="AV26" s="72"/>
      <c r="AX26" s="72"/>
      <c r="AY26" s="72"/>
      <c r="AZ26" s="60"/>
      <c r="BA26" s="72"/>
      <c r="BB26" s="72"/>
      <c r="BD26" s="72"/>
      <c r="BE26" s="72"/>
    </row>
    <row r="27" spans="2:57" x14ac:dyDescent="0.2">
      <c r="B27" s="7" t="s">
        <v>140</v>
      </c>
      <c r="C27" s="52"/>
      <c r="D27" s="52"/>
      <c r="E27" s="52"/>
      <c r="F27" s="52"/>
      <c r="G27" s="56"/>
      <c r="H27" s="72"/>
      <c r="I27" s="72"/>
      <c r="J27" s="56"/>
      <c r="K27" s="72"/>
      <c r="L27" s="72"/>
      <c r="M27" s="56"/>
      <c r="N27" s="72"/>
      <c r="O27" s="72"/>
      <c r="P27" s="56"/>
      <c r="Q27" s="72"/>
      <c r="R27" s="72"/>
      <c r="S27" s="56"/>
      <c r="T27" s="72"/>
      <c r="U27" s="72"/>
      <c r="V27" s="56"/>
      <c r="W27" s="72"/>
      <c r="X27" s="72"/>
      <c r="Y27" s="56"/>
      <c r="Z27" s="72"/>
      <c r="AA27" s="72"/>
      <c r="AB27" s="56"/>
      <c r="AC27" s="72"/>
      <c r="AD27" s="72"/>
      <c r="AE27" s="56"/>
      <c r="AF27" s="72"/>
      <c r="AG27" s="72"/>
      <c r="AI27" s="72"/>
      <c r="AJ27" s="72"/>
      <c r="AL27" s="72"/>
      <c r="AM27" s="72"/>
      <c r="AN27" s="56"/>
      <c r="AO27" s="72"/>
      <c r="AP27" s="72"/>
      <c r="AR27" s="72"/>
      <c r="AS27" s="72"/>
      <c r="AT27" s="56"/>
      <c r="AU27" s="72"/>
      <c r="AV27" s="72"/>
      <c r="AX27" s="72"/>
      <c r="AY27" s="72"/>
      <c r="AZ27" s="56"/>
      <c r="BA27" s="72"/>
      <c r="BB27" s="72"/>
      <c r="BD27" s="72"/>
      <c r="BE27" s="72"/>
    </row>
    <row r="28" spans="2:57" x14ac:dyDescent="0.2">
      <c r="B28" t="s">
        <v>141</v>
      </c>
      <c r="C28" s="52">
        <v>1.8</v>
      </c>
      <c r="D28" s="52">
        <v>2.8</v>
      </c>
      <c r="E28" s="52">
        <v>32.700000000000003</v>
      </c>
      <c r="F28" s="52">
        <f>1/1000*[2]CF!$E29</f>
        <v>-1.6839999999999999</v>
      </c>
      <c r="G28" s="56"/>
      <c r="H28" s="72">
        <v>6.1</v>
      </c>
      <c r="I28" s="72">
        <v>-0.1</v>
      </c>
      <c r="J28" s="56"/>
      <c r="K28" s="72">
        <v>32.744</v>
      </c>
      <c r="L28" s="72">
        <v>-1.6839999999999999</v>
      </c>
      <c r="M28" s="56"/>
      <c r="N28" s="73">
        <f>'[16]Cash Flow Q1'!$I$29/1000</f>
        <v>-1.683716</v>
      </c>
      <c r="O28" s="73">
        <f>'[16]Cash Flow Q1'!$G$29/1000</f>
        <v>0</v>
      </c>
      <c r="P28" s="56"/>
      <c r="Q28" s="89">
        <f t="shared" ref="Q28:Q35" si="48">T28-N28</f>
        <v>-2.8399999999995096E-4</v>
      </c>
      <c r="R28" s="89">
        <f t="shared" ref="R28:R35" si="49">U28-O28</f>
        <v>0</v>
      </c>
      <c r="S28" s="55"/>
      <c r="T28" s="73">
        <f>'[17]Cash Flow HJ1'!$I$29/1000</f>
        <v>-1.6839999999999999</v>
      </c>
      <c r="U28" s="73">
        <f>'[17]Cash Flow HJ1'!$G$29/1000</f>
        <v>0</v>
      </c>
      <c r="V28" s="56"/>
      <c r="W28" s="89">
        <f t="shared" ref="W28:W35" si="50">Z28-T28</f>
        <v>0</v>
      </c>
      <c r="X28" s="89">
        <f t="shared" ref="X28:X35" si="51">AA28-U28</f>
        <v>-15.105</v>
      </c>
      <c r="Y28" s="55"/>
      <c r="Z28" s="89">
        <f t="shared" ref="Z28:Z35" si="52">L28</f>
        <v>-1.6839999999999999</v>
      </c>
      <c r="AA28" s="89">
        <f>'[5]Cash Flow HJ1'!$G$29/1000+'[5]Cash Flow HJ1'!$G$30/1000</f>
        <v>-15.105</v>
      </c>
      <c r="AB28" s="56"/>
      <c r="AC28" s="89">
        <f t="shared" ref="AC28:AC35" si="53">AF28-Z28</f>
        <v>0</v>
      </c>
      <c r="AD28" s="89">
        <f t="shared" ref="AD28:AD35" si="54">AG28-AA28</f>
        <v>-14.284186989999956</v>
      </c>
      <c r="AE28" s="55"/>
      <c r="AF28" s="89">
        <f t="shared" ref="AF28:AF35" si="55">F28</f>
        <v>-1.6839999999999999</v>
      </c>
      <c r="AG28" s="89">
        <f>'[6]Cash Flow'!$G$33/1000+'[6]Cash Flow'!$G$34/1000</f>
        <v>-29.389186989999956</v>
      </c>
      <c r="AI28" s="89">
        <f t="shared" si="11"/>
        <v>0</v>
      </c>
      <c r="AJ28" s="89">
        <f>'[18]Notes Q1''16'!$G$39/1000+'[18]Notes Q1''16'!$G$40/1000</f>
        <v>0</v>
      </c>
      <c r="AL28" s="89">
        <f t="shared" ref="AL28:AL35" si="56">+R28</f>
        <v>0</v>
      </c>
      <c r="AM28" s="89">
        <f t="shared" ref="AM28:AM35" si="57">AP28-AJ28</f>
        <v>0</v>
      </c>
      <c r="AN28" s="55"/>
      <c r="AO28" s="89">
        <f t="shared" ref="AO28:AO35" si="58">+U28</f>
        <v>0</v>
      </c>
      <c r="AP28" s="89">
        <f>'[19]Notes Q2''16'!$G$39/1000+'[19]Notes Q2''16'!$G$40/1000</f>
        <v>0</v>
      </c>
      <c r="AR28" s="89">
        <f t="shared" ref="AR28:AR35" si="59">+X28</f>
        <v>-15.105</v>
      </c>
      <c r="AS28" s="89">
        <f t="shared" ref="AS28:AS35" si="60">AV28-AP28</f>
        <v>0</v>
      </c>
      <c r="AT28" s="55"/>
      <c r="AU28" s="89">
        <f t="shared" ref="AU28:AU35" si="61">+AA28</f>
        <v>-15.105</v>
      </c>
      <c r="AV28" s="89">
        <f>'[20]Notes Q3''16'!$G$39/1000+'[20]Notes Q3''16'!$G$40/1000</f>
        <v>0</v>
      </c>
      <c r="AX28" s="89">
        <f t="shared" ref="AX28:AX35" si="62">+AD28</f>
        <v>-14.284186989999956</v>
      </c>
      <c r="AY28" s="89">
        <f t="shared" ref="AY28:AY35" si="63">BB28-AV28</f>
        <v>4.1418949999999996E-2</v>
      </c>
      <c r="AZ28" s="55"/>
      <c r="BA28" s="89">
        <f t="shared" ref="BA28:BA35" si="64">+AG28</f>
        <v>-29.389186989999956</v>
      </c>
      <c r="BB28" s="89">
        <f>'[21]Notes Q4''16'!$G$39/1000+'[21]Notes Q4''16'!$G$40/1000</f>
        <v>4.1418949999999996E-2</v>
      </c>
      <c r="BD28" s="89">
        <f t="shared" si="18"/>
        <v>0</v>
      </c>
      <c r="BE28" s="89">
        <f>'[22]Notes Q4''16'!$G$39/1000+'[22]Notes Q4''16'!$G$40/1000</f>
        <v>4.1418949999999996E-2</v>
      </c>
    </row>
    <row r="29" spans="2:57" x14ac:dyDescent="0.2">
      <c r="B29" t="s">
        <v>142</v>
      </c>
      <c r="C29" s="52">
        <v>0</v>
      </c>
      <c r="D29" s="52">
        <v>-3</v>
      </c>
      <c r="E29" s="52">
        <v>-4.9000000000000004</v>
      </c>
      <c r="F29" s="52">
        <f>1/1000*[2]CF!$E30</f>
        <v>-6.1120000000000001</v>
      </c>
      <c r="G29" s="56"/>
      <c r="H29" s="72">
        <v>-2.2000000000000002</v>
      </c>
      <c r="I29" s="72">
        <v>-2.9</v>
      </c>
      <c r="J29" s="56"/>
      <c r="K29" s="72">
        <v>-3.3250000000000002</v>
      </c>
      <c r="L29" s="72">
        <v>-4.3079999999999998</v>
      </c>
      <c r="M29" s="56"/>
      <c r="N29" s="73">
        <f>'[16]Cash Flow Q1'!$I$31/1000</f>
        <v>-1.4670160000000001</v>
      </c>
      <c r="O29" s="73">
        <f>'[16]Cash Flow Q1'!$G$31/1000</f>
        <v>-1.5066255005714293</v>
      </c>
      <c r="P29" s="56"/>
      <c r="Q29" s="89">
        <f t="shared" si="48"/>
        <v>-1.3859840000000001</v>
      </c>
      <c r="R29" s="89">
        <f t="shared" si="49"/>
        <v>-1.5393744994285705</v>
      </c>
      <c r="S29" s="55"/>
      <c r="T29" s="73">
        <f>'[17]Cash Flow HJ1'!$I$31/1000</f>
        <v>-2.8530000000000002</v>
      </c>
      <c r="U29" s="73">
        <f>'[17]Cash Flow HJ1'!$G$31/1000</f>
        <v>-3.0459999999999998</v>
      </c>
      <c r="V29" s="56"/>
      <c r="W29" s="89">
        <f t="shared" si="50"/>
        <v>-1.4549999999999996</v>
      </c>
      <c r="X29" s="89">
        <f t="shared" si="51"/>
        <v>-1.6490000000000005</v>
      </c>
      <c r="Y29" s="55"/>
      <c r="Z29" s="89">
        <f t="shared" si="52"/>
        <v>-4.3079999999999998</v>
      </c>
      <c r="AA29" s="89">
        <f>'[5]Cash Flow HJ1'!$G31/1000</f>
        <v>-4.6950000000000003</v>
      </c>
      <c r="AB29" s="56"/>
      <c r="AC29" s="89">
        <f t="shared" si="53"/>
        <v>-1.8040000000000003</v>
      </c>
      <c r="AD29" s="89">
        <f t="shared" si="54"/>
        <v>-1.6014749043009076</v>
      </c>
      <c r="AE29" s="55"/>
      <c r="AF29" s="89">
        <f t="shared" si="55"/>
        <v>-6.1120000000000001</v>
      </c>
      <c r="AG29" s="89">
        <f>'[6]Cash Flow'!$G$35/1000</f>
        <v>-6.2964749043009078</v>
      </c>
      <c r="AI29" s="89">
        <f t="shared" si="11"/>
        <v>-1.5066255005714293</v>
      </c>
      <c r="AJ29" s="89">
        <f>'[18]Notes Q1''16'!$G$41/1000</f>
        <v>-1.6500171366983409</v>
      </c>
      <c r="AL29" s="89">
        <f t="shared" si="56"/>
        <v>-1.5393744994285705</v>
      </c>
      <c r="AM29" s="89">
        <f t="shared" si="57"/>
        <v>-1.5851614866355186</v>
      </c>
      <c r="AN29" s="55"/>
      <c r="AO29" s="89">
        <f t="shared" si="58"/>
        <v>-3.0459999999999998</v>
      </c>
      <c r="AP29" s="89">
        <f>'[19]Notes Q2''16'!$G$41/1000</f>
        <v>-3.2351786233338595</v>
      </c>
      <c r="AR29" s="89">
        <f t="shared" si="59"/>
        <v>-1.6490000000000005</v>
      </c>
      <c r="AS29" s="89">
        <f t="shared" si="60"/>
        <v>-1.5957677507418975</v>
      </c>
      <c r="AT29" s="55"/>
      <c r="AU29" s="89">
        <f t="shared" si="61"/>
        <v>-4.6950000000000003</v>
      </c>
      <c r="AV29" s="89">
        <f>'[20]Notes Q3''16'!$G$41/1000</f>
        <v>-4.830946374075757</v>
      </c>
      <c r="AX29" s="89">
        <f t="shared" si="62"/>
        <v>-1.6014749043009076</v>
      </c>
      <c r="AY29" s="89">
        <f t="shared" si="63"/>
        <v>-4.6987774842982288</v>
      </c>
      <c r="AZ29" s="55"/>
      <c r="BA29" s="89">
        <f t="shared" si="64"/>
        <v>-6.2964749043009078</v>
      </c>
      <c r="BB29" s="89">
        <f>'[21]Notes Q4''16'!$G$41/1000</f>
        <v>-9.5297238583739858</v>
      </c>
      <c r="BD29" s="89">
        <f t="shared" si="18"/>
        <v>-1.6500171366983409</v>
      </c>
      <c r="BE29" s="89">
        <f>'[22]Notes Q4''16'!$G$41/1000</f>
        <v>-9.5297238583739858</v>
      </c>
    </row>
    <row r="30" spans="2:57" x14ac:dyDescent="0.2">
      <c r="B30" t="s">
        <v>143</v>
      </c>
      <c r="C30" s="52">
        <v>-2.1</v>
      </c>
      <c r="D30" s="52">
        <v>-2.5</v>
      </c>
      <c r="E30" s="52">
        <v>-2.8</v>
      </c>
      <c r="F30" s="52">
        <f>1/1000*[2]CF!$E31</f>
        <v>-3.0649999999999999</v>
      </c>
      <c r="G30" s="56"/>
      <c r="H30" s="72">
        <v>0</v>
      </c>
      <c r="I30" s="72">
        <v>-1.2</v>
      </c>
      <c r="J30" s="56"/>
      <c r="K30" s="72">
        <v>-2.782</v>
      </c>
      <c r="L30" s="72">
        <v>-3.0649999999999999</v>
      </c>
      <c r="M30" s="56"/>
      <c r="N30" s="73">
        <f>'[16]Cash Flow Q1'!$I32/1000</f>
        <v>0</v>
      </c>
      <c r="O30" s="73">
        <f>'[16]Cash Flow Q1'!$G32/1000</f>
        <v>0</v>
      </c>
      <c r="P30" s="56"/>
      <c r="Q30" s="89">
        <f t="shared" si="48"/>
        <v>-1.2250000000000001</v>
      </c>
      <c r="R30" s="89">
        <f t="shared" si="49"/>
        <v>-1.2250000000000001</v>
      </c>
      <c r="S30" s="55"/>
      <c r="T30" s="73">
        <f>'[17]Cash Flow HJ1'!$I32/1000</f>
        <v>-1.2250000000000001</v>
      </c>
      <c r="U30" s="73">
        <f>'[17]Cash Flow HJ1'!$G32/1000</f>
        <v>-1.2250000000000001</v>
      </c>
      <c r="V30" s="56"/>
      <c r="W30" s="89">
        <f t="shared" si="50"/>
        <v>-1.8399999999999999</v>
      </c>
      <c r="X30" s="89">
        <f t="shared" si="51"/>
        <v>-0.16199999999999992</v>
      </c>
      <c r="Y30" s="55"/>
      <c r="Z30" s="89">
        <f t="shared" si="52"/>
        <v>-3.0649999999999999</v>
      </c>
      <c r="AA30" s="89">
        <f>'[5]Cash Flow HJ1'!$G32/1000</f>
        <v>-1.387</v>
      </c>
      <c r="AB30" s="56"/>
      <c r="AC30" s="89">
        <f t="shared" si="53"/>
        <v>0</v>
      </c>
      <c r="AD30" s="89">
        <f t="shared" si="54"/>
        <v>-2.8391999999977102E-4</v>
      </c>
      <c r="AE30" s="55"/>
      <c r="AF30" s="89">
        <f t="shared" si="55"/>
        <v>-3.0649999999999999</v>
      </c>
      <c r="AG30" s="89">
        <f>'[6]Cash Flow'!$G$36/1000</f>
        <v>-1.3872839199999998</v>
      </c>
      <c r="AI30" s="89">
        <f t="shared" si="11"/>
        <v>0</v>
      </c>
      <c r="AJ30" s="89">
        <f>'[18]Notes Q1''16'!$G$42/1000</f>
        <v>0</v>
      </c>
      <c r="AL30" s="89">
        <f t="shared" si="56"/>
        <v>-1.2250000000000001</v>
      </c>
      <c r="AM30" s="89">
        <f t="shared" si="57"/>
        <v>-1.2250000000000001</v>
      </c>
      <c r="AN30" s="55"/>
      <c r="AO30" s="89">
        <f t="shared" si="58"/>
        <v>-1.2250000000000001</v>
      </c>
      <c r="AP30" s="89">
        <f>'[19]Notes Q2''16'!$G$42/1000</f>
        <v>-1.2250000000000001</v>
      </c>
      <c r="AR30" s="89">
        <f t="shared" si="59"/>
        <v>-0.16199999999999992</v>
      </c>
      <c r="AS30" s="89">
        <f t="shared" si="60"/>
        <v>-0.19048534000000017</v>
      </c>
      <c r="AT30" s="55"/>
      <c r="AU30" s="89">
        <f t="shared" si="61"/>
        <v>-1.387</v>
      </c>
      <c r="AV30" s="89">
        <f>'[20]Notes Q3''16'!$G$42/1000</f>
        <v>-1.4154853400000003</v>
      </c>
      <c r="AX30" s="89">
        <f t="shared" si="62"/>
        <v>-2.8391999999977102E-4</v>
      </c>
      <c r="AY30" s="89">
        <f t="shared" si="63"/>
        <v>0</v>
      </c>
      <c r="AZ30" s="55"/>
      <c r="BA30" s="89">
        <f t="shared" si="64"/>
        <v>-1.3872839199999998</v>
      </c>
      <c r="BB30" s="89">
        <f>'[21]Notes Q4''16'!$G$42/1000</f>
        <v>-1.4154853400000003</v>
      </c>
      <c r="BD30" s="89">
        <f t="shared" si="18"/>
        <v>0</v>
      </c>
      <c r="BE30" s="89">
        <f>'[22]Notes Q4''16'!$G$42/1000</f>
        <v>-1.4154853400000003</v>
      </c>
    </row>
    <row r="31" spans="2:57" x14ac:dyDescent="0.2">
      <c r="B31" t="s">
        <v>144</v>
      </c>
      <c r="C31" s="55">
        <v>47.8</v>
      </c>
      <c r="D31" s="52">
        <v>2.9</v>
      </c>
      <c r="E31" s="52">
        <v>8.1999999999999993</v>
      </c>
      <c r="F31" s="52">
        <f>1/1000*[2]CF!$E32</f>
        <v>7.8E-2</v>
      </c>
      <c r="G31" s="56"/>
      <c r="H31" s="60">
        <v>7.3</v>
      </c>
      <c r="I31" s="60">
        <v>0</v>
      </c>
      <c r="J31" s="56"/>
      <c r="K31" s="60">
        <v>7.2549999999999999</v>
      </c>
      <c r="L31" s="60">
        <v>0</v>
      </c>
      <c r="M31" s="56"/>
      <c r="N31" s="73">
        <f>'[16]Cash Flow Q1'!$I33/1000</f>
        <v>0</v>
      </c>
      <c r="O31" s="73">
        <f>'[16]Cash Flow Q1'!$G33/1000</f>
        <v>375.03252268702266</v>
      </c>
      <c r="P31" s="56"/>
      <c r="Q31" s="89">
        <f t="shared" si="48"/>
        <v>0</v>
      </c>
      <c r="R31" s="89">
        <f t="shared" si="49"/>
        <v>4.7731297735253975E-4</v>
      </c>
      <c r="S31" s="55"/>
      <c r="T31" s="73">
        <f>'[17]Cash Flow HJ1'!$I33/1000</f>
        <v>0</v>
      </c>
      <c r="U31" s="73">
        <f>'[17]Cash Flow HJ1'!$G33/1000</f>
        <v>375.03300000000002</v>
      </c>
      <c r="V31" s="56"/>
      <c r="W31" s="89">
        <f t="shared" si="50"/>
        <v>0</v>
      </c>
      <c r="X31" s="89">
        <f t="shared" si="51"/>
        <v>698.99999999999989</v>
      </c>
      <c r="Y31" s="55"/>
      <c r="Z31" s="89">
        <f t="shared" si="52"/>
        <v>0</v>
      </c>
      <c r="AA31" s="89">
        <f>'[5]Cash Flow HJ1'!$G33/1000</f>
        <v>1074.0329999999999</v>
      </c>
      <c r="AB31" s="56"/>
      <c r="AC31" s="89">
        <f t="shared" si="53"/>
        <v>7.8E-2</v>
      </c>
      <c r="AD31" s="89">
        <f t="shared" si="54"/>
        <v>319.99952268702259</v>
      </c>
      <c r="AE31" s="55"/>
      <c r="AF31" s="89">
        <f t="shared" si="55"/>
        <v>7.8E-2</v>
      </c>
      <c r="AG31" s="89">
        <f>'[6]Cash Flow'!$G$37/1000</f>
        <v>1394.0325226870225</v>
      </c>
      <c r="AI31" s="89">
        <f t="shared" si="11"/>
        <v>375.03252268702266</v>
      </c>
      <c r="AJ31" s="89">
        <f>'[18]Notes Q1''16'!$G$43/1000</f>
        <v>0</v>
      </c>
      <c r="AL31" s="89">
        <f t="shared" si="56"/>
        <v>4.7731297735253975E-4</v>
      </c>
      <c r="AM31" s="89">
        <f t="shared" si="57"/>
        <v>125</v>
      </c>
      <c r="AN31" s="55"/>
      <c r="AO31" s="89">
        <f t="shared" si="58"/>
        <v>375.03300000000002</v>
      </c>
      <c r="AP31" s="89">
        <f>'[19]Notes Q2''16'!$G$43/1000</f>
        <v>125</v>
      </c>
      <c r="AR31" s="89">
        <f t="shared" si="59"/>
        <v>698.99999999999989</v>
      </c>
      <c r="AS31" s="89">
        <f t="shared" si="60"/>
        <v>0</v>
      </c>
      <c r="AT31" s="55"/>
      <c r="AU31" s="89">
        <f t="shared" si="61"/>
        <v>1074.0329999999999</v>
      </c>
      <c r="AV31" s="89">
        <f>'[20]Notes Q3''16'!$G$43/1000</f>
        <v>125</v>
      </c>
      <c r="AX31" s="89">
        <f t="shared" si="62"/>
        <v>319.99952268702259</v>
      </c>
      <c r="AY31" s="89">
        <f t="shared" si="63"/>
        <v>4.5</v>
      </c>
      <c r="AZ31" s="55"/>
      <c r="BA31" s="89">
        <f t="shared" si="64"/>
        <v>1394.0325226870225</v>
      </c>
      <c r="BB31" s="89">
        <f>'[21]Notes Q4''16'!$G$43/1000</f>
        <v>129.5</v>
      </c>
      <c r="BD31" s="89">
        <f t="shared" si="18"/>
        <v>0</v>
      </c>
      <c r="BE31" s="89">
        <f>'[22]Notes Q4''16'!$G$43/1000</f>
        <v>129.5</v>
      </c>
    </row>
    <row r="32" spans="2:57" x14ac:dyDescent="0.2">
      <c r="B32" t="s">
        <v>145</v>
      </c>
      <c r="C32" s="52">
        <v>-49.4</v>
      </c>
      <c r="D32" s="52">
        <v>-1.8</v>
      </c>
      <c r="E32" s="52">
        <v>-3.5</v>
      </c>
      <c r="F32" s="52">
        <f>1/1000*[2]CF!$E33</f>
        <v>-2.8860000000000001</v>
      </c>
      <c r="G32" s="56"/>
      <c r="H32" s="60">
        <v>-1.9</v>
      </c>
      <c r="I32" s="60">
        <v>-1</v>
      </c>
      <c r="J32" s="56"/>
      <c r="K32" s="60">
        <v>-2.746</v>
      </c>
      <c r="L32" s="60">
        <v>-2.048</v>
      </c>
      <c r="M32" s="56"/>
      <c r="N32" s="73">
        <f>'[16]Cash Flow Q1'!$I34/1000</f>
        <v>-0.62068108005408562</v>
      </c>
      <c r="O32" s="73">
        <f>'[16]Cash Flow Q1'!$G34/1000</f>
        <v>-640.5683277495101</v>
      </c>
      <c r="P32" s="56"/>
      <c r="Q32" s="89">
        <f t="shared" si="48"/>
        <v>-0.60831891994591447</v>
      </c>
      <c r="R32" s="89">
        <f t="shared" si="49"/>
        <v>-0.80667225048989621</v>
      </c>
      <c r="S32" s="55"/>
      <c r="T32" s="73">
        <f>'[17]Cash Flow HJ1'!$I34/1000</f>
        <v>-1.2290000000000001</v>
      </c>
      <c r="U32" s="73">
        <f>'[17]Cash Flow HJ1'!$G34/1000</f>
        <v>-641.375</v>
      </c>
      <c r="V32" s="56"/>
      <c r="W32" s="89">
        <f t="shared" si="50"/>
        <v>-0.81899999999999995</v>
      </c>
      <c r="X32" s="89">
        <f t="shared" si="51"/>
        <v>-1.9690000000000509</v>
      </c>
      <c r="Y32" s="55"/>
      <c r="Z32" s="89">
        <f t="shared" si="52"/>
        <v>-2.048</v>
      </c>
      <c r="AA32" s="89">
        <f>'[5]Cash Flow HJ1'!$G34/1000</f>
        <v>-643.34400000000005</v>
      </c>
      <c r="AB32" s="56"/>
      <c r="AC32" s="89">
        <f t="shared" si="53"/>
        <v>-0.83800000000000008</v>
      </c>
      <c r="AD32" s="89">
        <f t="shared" si="54"/>
        <v>-704.18629100976091</v>
      </c>
      <c r="AE32" s="55"/>
      <c r="AF32" s="89">
        <f t="shared" si="55"/>
        <v>-2.8860000000000001</v>
      </c>
      <c r="AG32" s="89">
        <f>'[6]Cash Flow'!$G$38/1000</f>
        <v>-1347.530291009761</v>
      </c>
      <c r="AI32" s="89">
        <f t="shared" si="11"/>
        <v>-640.5683277495101</v>
      </c>
      <c r="AJ32" s="89">
        <f>'[18]Notes Q1''16'!$G$44/1000</f>
        <v>-41.260020541924469</v>
      </c>
      <c r="AL32" s="89">
        <f t="shared" si="56"/>
        <v>-0.80667225048989621</v>
      </c>
      <c r="AM32" s="89">
        <f t="shared" si="57"/>
        <v>-118.19065648279394</v>
      </c>
      <c r="AN32" s="55"/>
      <c r="AO32" s="89">
        <f t="shared" si="58"/>
        <v>-641.375</v>
      </c>
      <c r="AP32" s="89">
        <f>'[19]Notes Q2''16'!$G$44/1000</f>
        <v>-159.4506770247184</v>
      </c>
      <c r="AR32" s="89">
        <f t="shared" si="59"/>
        <v>-1.9690000000000509</v>
      </c>
      <c r="AS32" s="89">
        <f t="shared" si="60"/>
        <v>-2.1536247415921252</v>
      </c>
      <c r="AT32" s="55"/>
      <c r="AU32" s="89">
        <f t="shared" si="61"/>
        <v>-643.34400000000005</v>
      </c>
      <c r="AV32" s="89">
        <f>'[20]Notes Q3''16'!$G$44/1000</f>
        <v>-161.60430176631053</v>
      </c>
      <c r="AX32" s="89">
        <f t="shared" si="62"/>
        <v>-704.18629100976091</v>
      </c>
      <c r="AY32" s="89">
        <f t="shared" si="63"/>
        <v>-11.890753488894262</v>
      </c>
      <c r="AZ32" s="55"/>
      <c r="BA32" s="89">
        <f t="shared" si="64"/>
        <v>-1347.530291009761</v>
      </c>
      <c r="BB32" s="89">
        <f>'[21]Notes Q4''16'!$G$44/1000</f>
        <v>-173.49505525520479</v>
      </c>
      <c r="BD32" s="89">
        <f t="shared" si="18"/>
        <v>-41.260020541924469</v>
      </c>
      <c r="BE32" s="89">
        <f>'[22]Notes Q4''16'!$G$44/1000</f>
        <v>-173.49505525520479</v>
      </c>
    </row>
    <row r="33" spans="2:57" x14ac:dyDescent="0.2">
      <c r="B33" t="s">
        <v>155</v>
      </c>
      <c r="C33" s="52">
        <v>0</v>
      </c>
      <c r="D33" s="52">
        <v>0</v>
      </c>
      <c r="E33" s="52">
        <v>0</v>
      </c>
      <c r="F33" s="102">
        <f>'[6]Cash Flow'!$I$40/1000</f>
        <v>-18.369</v>
      </c>
      <c r="G33" s="56"/>
      <c r="H33" s="60">
        <v>0</v>
      </c>
      <c r="I33" s="60">
        <v>0</v>
      </c>
      <c r="J33" s="56"/>
      <c r="K33" s="60">
        <v>0</v>
      </c>
      <c r="L33" s="60">
        <v>-19.899999999999999</v>
      </c>
      <c r="M33" s="56"/>
      <c r="N33" s="73">
        <f>'[16]Cash Flow Q1'!$I$30/1000</f>
        <v>0</v>
      </c>
      <c r="O33" s="73">
        <f>'[16]Cash Flow Q1'!$G$30/1000</f>
        <v>-10.378737890000009</v>
      </c>
      <c r="P33" s="56"/>
      <c r="Q33" s="89">
        <f t="shared" si="48"/>
        <v>0</v>
      </c>
      <c r="R33" s="89">
        <f t="shared" si="49"/>
        <v>0.19073789000000829</v>
      </c>
      <c r="S33" s="55"/>
      <c r="T33" s="73">
        <f>'[17]Cash Flow HJ1'!$I$30/1000</f>
        <v>0</v>
      </c>
      <c r="U33" s="73">
        <f>'[17]Cash Flow HJ1'!$G$30/1000</f>
        <v>-10.188000000000001</v>
      </c>
      <c r="V33" s="56"/>
      <c r="W33" s="89">
        <f t="shared" si="50"/>
        <v>-19.899999999999999</v>
      </c>
      <c r="X33" s="89">
        <f t="shared" si="51"/>
        <v>10.188000000000001</v>
      </c>
      <c r="Y33" s="55"/>
      <c r="Z33" s="89">
        <f t="shared" si="52"/>
        <v>-19.899999999999999</v>
      </c>
      <c r="AA33" s="89">
        <f>'[5]Cash Flow HJ1'!$G36/1000</f>
        <v>0</v>
      </c>
      <c r="AB33" s="56"/>
      <c r="AC33" s="89">
        <f t="shared" si="53"/>
        <v>1.5309999999999988</v>
      </c>
      <c r="AD33" s="89">
        <f t="shared" si="54"/>
        <v>0</v>
      </c>
      <c r="AE33" s="55"/>
      <c r="AF33" s="161">
        <f>'[6]Cash Flow'!$I$40/1000</f>
        <v>-18.369</v>
      </c>
      <c r="AG33" s="89">
        <f>'[6]Cash Flow'!$G$40/1000</f>
        <v>0</v>
      </c>
      <c r="AI33" s="161">
        <f t="shared" si="11"/>
        <v>-10.378737890000009</v>
      </c>
      <c r="AJ33" s="161">
        <f>'[18]Notes Q1''16'!$G$46/1000</f>
        <v>0</v>
      </c>
      <c r="AL33" s="161">
        <f t="shared" si="56"/>
        <v>0.19073789000000829</v>
      </c>
      <c r="AM33" s="89">
        <f t="shared" si="57"/>
        <v>0</v>
      </c>
      <c r="AN33" s="55"/>
      <c r="AO33" s="161">
        <f t="shared" si="58"/>
        <v>-10.188000000000001</v>
      </c>
      <c r="AP33" s="161">
        <f>'[19]Notes Q2''16'!$G$46/1000</f>
        <v>0</v>
      </c>
      <c r="AR33" s="161">
        <f t="shared" si="59"/>
        <v>10.188000000000001</v>
      </c>
      <c r="AS33" s="89">
        <f t="shared" si="60"/>
        <v>0</v>
      </c>
      <c r="AT33" s="55"/>
      <c r="AU33" s="161">
        <f t="shared" si="61"/>
        <v>0</v>
      </c>
      <c r="AV33" s="161">
        <f>'[20]Notes Q3''16'!$G$46/1000</f>
        <v>0</v>
      </c>
      <c r="AX33" s="161">
        <f t="shared" si="62"/>
        <v>0</v>
      </c>
      <c r="AY33" s="89">
        <f t="shared" si="63"/>
        <v>0</v>
      </c>
      <c r="AZ33" s="55"/>
      <c r="BA33" s="161">
        <f t="shared" si="64"/>
        <v>0</v>
      </c>
      <c r="BB33" s="161">
        <f>'[21]Notes Q4''16'!$G$48/1000</f>
        <v>0</v>
      </c>
      <c r="BD33" s="161">
        <f t="shared" si="18"/>
        <v>0</v>
      </c>
      <c r="BE33" s="161">
        <f>'[22]Notes Q4''16'!$G$48/1000</f>
        <v>0</v>
      </c>
    </row>
    <row r="34" spans="2:57" x14ac:dyDescent="0.2">
      <c r="B34" t="s">
        <v>146</v>
      </c>
      <c r="C34" s="52">
        <v>-14.5</v>
      </c>
      <c r="D34" s="52">
        <v>-29.8</v>
      </c>
      <c r="E34" s="52">
        <v>-24</v>
      </c>
      <c r="F34" s="102">
        <f>'[6]Cash Flow'!$I$39/1000</f>
        <v>-17.126000000000001</v>
      </c>
      <c r="G34" s="56"/>
      <c r="H34" s="73">
        <v>-11.8</v>
      </c>
      <c r="I34" s="60">
        <v>-15.8</v>
      </c>
      <c r="J34" s="56"/>
      <c r="K34" s="73">
        <v>-21.954999999999998</v>
      </c>
      <c r="L34" s="60">
        <v>-16.385000000000002</v>
      </c>
      <c r="M34" s="56"/>
      <c r="N34" s="73">
        <f>'[16]Cash Flow Q1'!$I35/1000</f>
        <v>-11.846157999999999</v>
      </c>
      <c r="O34" s="73">
        <f>'[16]Cash Flow Q1'!$G35/1000</f>
        <v>-3.6078448810000272</v>
      </c>
      <c r="P34" s="56"/>
      <c r="Q34" s="89">
        <f t="shared" si="48"/>
        <v>-3.9398420000000005</v>
      </c>
      <c r="R34" s="89">
        <f t="shared" si="49"/>
        <v>-5.1351551189999736</v>
      </c>
      <c r="S34" s="55"/>
      <c r="T34" s="73">
        <f>'[17]Cash Flow HJ1'!$I35/1000</f>
        <v>-15.786</v>
      </c>
      <c r="U34" s="73">
        <f>'[17]Cash Flow HJ1'!$G35/1000</f>
        <v>-8.7430000000000003</v>
      </c>
      <c r="V34" s="56"/>
      <c r="W34" s="89">
        <f t="shared" si="50"/>
        <v>-0.59900000000000198</v>
      </c>
      <c r="X34" s="89">
        <f t="shared" si="51"/>
        <v>-9.7110000000000003</v>
      </c>
      <c r="Y34" s="55"/>
      <c r="Z34" s="89">
        <f t="shared" si="52"/>
        <v>-16.385000000000002</v>
      </c>
      <c r="AA34" s="89">
        <f>'[5]Cash Flow HJ1'!$G35/1000</f>
        <v>-18.454000000000001</v>
      </c>
      <c r="AB34" s="56"/>
      <c r="AC34" s="89">
        <f t="shared" si="53"/>
        <v>-0.74099999999999966</v>
      </c>
      <c r="AD34" s="89">
        <f t="shared" si="54"/>
        <v>-10.808911417832654</v>
      </c>
      <c r="AE34" s="55"/>
      <c r="AF34" s="161">
        <f>'[6]Cash Flow'!$I$39/1000</f>
        <v>-17.126000000000001</v>
      </c>
      <c r="AG34" s="89">
        <f>'[6]Cash Flow'!$G$39/1000</f>
        <v>-29.262911417832655</v>
      </c>
      <c r="AI34" s="161">
        <f t="shared" si="11"/>
        <v>-3.6078448810000272</v>
      </c>
      <c r="AJ34" s="161">
        <f>'[18]Notes Q1''16'!$G$45/1000</f>
        <v>-20.645570835025332</v>
      </c>
      <c r="AL34" s="161">
        <f t="shared" si="56"/>
        <v>-5.1351551189999736</v>
      </c>
      <c r="AM34" s="89">
        <f t="shared" si="57"/>
        <v>-8.0246033792246649</v>
      </c>
      <c r="AN34" s="55"/>
      <c r="AO34" s="161">
        <f t="shared" si="58"/>
        <v>-8.7430000000000003</v>
      </c>
      <c r="AP34" s="161">
        <f>'[19]Notes Q2''16'!$G$45/1000</f>
        <v>-28.670174214249997</v>
      </c>
      <c r="AR34" s="161">
        <f t="shared" si="59"/>
        <v>-9.7110000000000003</v>
      </c>
      <c r="AS34" s="89">
        <f t="shared" si="60"/>
        <v>-13.871335565750002</v>
      </c>
      <c r="AT34" s="55"/>
      <c r="AU34" s="161">
        <f t="shared" si="61"/>
        <v>-18.454000000000001</v>
      </c>
      <c r="AV34" s="161">
        <f>'[20]Notes Q3''16'!$G$45/1000</f>
        <v>-42.541509779999998</v>
      </c>
      <c r="AX34" s="161">
        <f t="shared" si="62"/>
        <v>-10.808911417832654</v>
      </c>
      <c r="AY34" s="89">
        <f t="shared" si="63"/>
        <v>-2.9006041411942221</v>
      </c>
      <c r="AZ34" s="55"/>
      <c r="BA34" s="161">
        <f t="shared" si="64"/>
        <v>-29.262911417832655</v>
      </c>
      <c r="BB34" s="161">
        <f>'[21]Notes Q4''16'!$G$45/1000+'[21]Notes Q4''16'!$G$46/1000+'[21]Notes Q4''16'!$G$47/1000</f>
        <v>-45.44211392119422</v>
      </c>
      <c r="BD34" s="161">
        <f t="shared" si="18"/>
        <v>-20.645570835025332</v>
      </c>
      <c r="BE34" s="161" t="e">
        <f>'[22]Notes Q4''16'!$G$45/1000+'[22]Notes Q4''16'!$G$46/1000+'[22]Notes Q4''16'!$G$47/1000</f>
        <v>#REF!</v>
      </c>
    </row>
    <row r="35" spans="2:57" x14ac:dyDescent="0.2">
      <c r="B35" t="s">
        <v>154</v>
      </c>
      <c r="C35" s="52"/>
      <c r="D35" s="52"/>
      <c r="E35" s="52"/>
      <c r="F35" s="52"/>
      <c r="G35" s="56"/>
      <c r="H35" s="73"/>
      <c r="I35" s="60"/>
      <c r="J35" s="56"/>
      <c r="K35" s="73"/>
      <c r="L35" s="60"/>
      <c r="M35" s="56"/>
      <c r="N35" s="73">
        <f>'[16]Cash Flow Q1'!$I$36/1000</f>
        <v>0</v>
      </c>
      <c r="O35" s="73">
        <f>'[16]Cash Flow Q1'!$G$36/1000</f>
        <v>366.66667000000001</v>
      </c>
      <c r="P35" s="56"/>
      <c r="Q35" s="89">
        <f t="shared" si="48"/>
        <v>0</v>
      </c>
      <c r="R35" s="89">
        <f t="shared" si="49"/>
        <v>3.2999999996263796E-4</v>
      </c>
      <c r="S35" s="55"/>
      <c r="T35" s="73">
        <f>'[17]Cash Flow HJ1'!$I$36/1000</f>
        <v>0</v>
      </c>
      <c r="U35" s="73">
        <f>'[17]Cash Flow HJ1'!$G$36/1000</f>
        <v>366.66699999999997</v>
      </c>
      <c r="V35" s="56"/>
      <c r="W35" s="89">
        <f t="shared" si="50"/>
        <v>0</v>
      </c>
      <c r="X35" s="89">
        <f t="shared" si="51"/>
        <v>0</v>
      </c>
      <c r="Y35" s="55"/>
      <c r="Z35" s="89">
        <f t="shared" si="52"/>
        <v>0</v>
      </c>
      <c r="AA35" s="89">
        <f>'[5]Cash Flow HJ1'!$G$37/1000</f>
        <v>366.66699999999997</v>
      </c>
      <c r="AB35" s="56"/>
      <c r="AC35" s="89">
        <f t="shared" si="53"/>
        <v>0</v>
      </c>
      <c r="AD35" s="89">
        <f t="shared" si="54"/>
        <v>382.66800000000006</v>
      </c>
      <c r="AE35" s="55"/>
      <c r="AF35" s="89">
        <f t="shared" si="55"/>
        <v>0</v>
      </c>
      <c r="AG35" s="89">
        <f>'[6]Cash Flow'!$G$41/1000</f>
        <v>749.33500000000004</v>
      </c>
      <c r="AI35" s="89">
        <f t="shared" si="11"/>
        <v>366.66667000000001</v>
      </c>
      <c r="AJ35" s="89">
        <f>'[18]Notes Q1''16'!$G$47/1000</f>
        <v>0</v>
      </c>
      <c r="AL35" s="89">
        <f t="shared" si="56"/>
        <v>3.2999999996263796E-4</v>
      </c>
      <c r="AM35" s="89">
        <f t="shared" si="57"/>
        <v>0</v>
      </c>
      <c r="AN35" s="55"/>
      <c r="AO35" s="89">
        <f t="shared" si="58"/>
        <v>366.66699999999997</v>
      </c>
      <c r="AP35" s="89">
        <f>'[19]Notes Q2''16'!$G$47/1000</f>
        <v>0</v>
      </c>
      <c r="AR35" s="89">
        <f t="shared" si="59"/>
        <v>0</v>
      </c>
      <c r="AS35" s="89">
        <f t="shared" si="60"/>
        <v>0</v>
      </c>
      <c r="AT35" s="55"/>
      <c r="AU35" s="89">
        <f t="shared" si="61"/>
        <v>366.66699999999997</v>
      </c>
      <c r="AV35" s="89">
        <f>'[20]Notes Q3''16'!$G$47/1000</f>
        <v>0</v>
      </c>
      <c r="AX35" s="89">
        <f t="shared" si="62"/>
        <v>382.66800000000006</v>
      </c>
      <c r="AY35" s="89">
        <f t="shared" si="63"/>
        <v>0</v>
      </c>
      <c r="AZ35" s="55"/>
      <c r="BA35" s="89">
        <f t="shared" si="64"/>
        <v>749.33500000000004</v>
      </c>
      <c r="BB35" s="89">
        <f>'[21]Notes Q4''16'!$G$49/1000</f>
        <v>0</v>
      </c>
      <c r="BD35" s="89">
        <f t="shared" si="18"/>
        <v>0</v>
      </c>
      <c r="BE35" s="89">
        <f>'[22]Notes Q4''16'!$G$49/1000</f>
        <v>0</v>
      </c>
    </row>
    <row r="36" spans="2:57" ht="5.0999999999999996" customHeight="1" x14ac:dyDescent="0.2">
      <c r="C36" s="52"/>
      <c r="D36" s="52"/>
      <c r="E36" s="52"/>
      <c r="F36" s="52"/>
      <c r="G36" s="56"/>
      <c r="H36" s="72"/>
      <c r="I36" s="72"/>
      <c r="J36" s="56"/>
      <c r="K36" s="72"/>
      <c r="L36" s="72"/>
      <c r="M36" s="56"/>
      <c r="N36" s="72"/>
      <c r="O36" s="72"/>
      <c r="P36" s="56"/>
      <c r="Q36" s="72"/>
      <c r="R36" s="72"/>
      <c r="S36" s="56"/>
      <c r="T36" s="72"/>
      <c r="U36" s="116"/>
      <c r="V36" s="56"/>
      <c r="W36" s="72"/>
      <c r="X36" s="72"/>
      <c r="Y36" s="56"/>
      <c r="Z36" s="72"/>
      <c r="AA36" s="72"/>
      <c r="AB36" s="56"/>
      <c r="AC36" s="72"/>
      <c r="AD36" s="72"/>
      <c r="AE36" s="56"/>
      <c r="AF36" s="72"/>
      <c r="AG36" s="72"/>
      <c r="AI36" s="72"/>
      <c r="AJ36" s="72"/>
      <c r="AL36" s="72"/>
      <c r="AM36" s="72"/>
      <c r="AN36" s="56"/>
      <c r="AO36" s="72"/>
      <c r="AP36" s="72"/>
      <c r="AR36" s="72"/>
      <c r="AS36" s="72"/>
      <c r="AT36" s="56"/>
      <c r="AU36" s="72"/>
      <c r="AV36" s="72"/>
      <c r="AX36" s="72"/>
      <c r="AY36" s="72"/>
      <c r="AZ36" s="56"/>
      <c r="BA36" s="72"/>
      <c r="BB36" s="72"/>
      <c r="BD36" s="72"/>
      <c r="BE36" s="72"/>
    </row>
    <row r="37" spans="2:57" x14ac:dyDescent="0.2">
      <c r="B37" s="1" t="s">
        <v>147</v>
      </c>
      <c r="C37" s="53">
        <v>-16.5</v>
      </c>
      <c r="D37" s="53">
        <v>-31.5</v>
      </c>
      <c r="E37" s="53">
        <v>5.8</v>
      </c>
      <c r="F37" s="71">
        <f>SUM(F28:F36)</f>
        <v>-49.164000000000001</v>
      </c>
      <c r="G37" s="57"/>
      <c r="H37" s="53">
        <v>-2.6</v>
      </c>
      <c r="I37" s="53">
        <v>-20.9</v>
      </c>
      <c r="J37" s="57"/>
      <c r="K37" s="53">
        <f>SUM(K28:K34)</f>
        <v>9.1910000000000061</v>
      </c>
      <c r="L37" s="53">
        <f>SUM(L28:L34)</f>
        <v>-47.39</v>
      </c>
      <c r="M37" s="57"/>
      <c r="N37" s="53">
        <f>SUM(N28:N35)</f>
        <v>-15.617571080054084</v>
      </c>
      <c r="O37" s="53">
        <f>SUM(O28:O35)</f>
        <v>85.637656665941108</v>
      </c>
      <c r="P37" s="57"/>
      <c r="Q37" s="53">
        <f>SUM(Q28:Q35)</f>
        <v>-7.1594289199459151</v>
      </c>
      <c r="R37" s="53">
        <f>SUM(R28:R35)</f>
        <v>-8.5146566659411178</v>
      </c>
      <c r="S37" s="57"/>
      <c r="T37" s="53">
        <f>SUM(T28:T35)</f>
        <v>-22.777000000000001</v>
      </c>
      <c r="U37" s="53">
        <f>SUM(U28:U35)</f>
        <v>77.12299999999999</v>
      </c>
      <c r="V37" s="57"/>
      <c r="W37" s="53">
        <f>SUM(W28:W35)</f>
        <v>-24.613</v>
      </c>
      <c r="X37" s="53">
        <f>SUM(X28:X35)</f>
        <v>680.59199999999976</v>
      </c>
      <c r="Y37" s="57"/>
      <c r="Z37" s="53">
        <f>SUM(Z28:Z35)</f>
        <v>-47.39</v>
      </c>
      <c r="AA37" s="53">
        <f>SUM(AA28:AA35)</f>
        <v>757.71499999999992</v>
      </c>
      <c r="AB37" s="57"/>
      <c r="AC37" s="53">
        <f>SUM(AC28:AC35)</f>
        <v>-1.7740000000000009</v>
      </c>
      <c r="AD37" s="53">
        <f>SUM(AD28:AD35)</f>
        <v>-28.213625554871726</v>
      </c>
      <c r="AE37" s="57"/>
      <c r="AF37" s="53">
        <f>SUM(AF28:AF35)</f>
        <v>-49.164000000000001</v>
      </c>
      <c r="AG37" s="53">
        <f>SUM(AG28:AG35)</f>
        <v>729.50137444512791</v>
      </c>
      <c r="AI37" s="53">
        <f t="shared" si="11"/>
        <v>85.637656665941108</v>
      </c>
      <c r="AJ37" s="53">
        <f>SUM(AJ28:AJ35)</f>
        <v>-63.555608513648139</v>
      </c>
      <c r="AL37" s="53">
        <f t="shared" ref="AL37" si="65">+R37</f>
        <v>-8.5146566659411178</v>
      </c>
      <c r="AM37" s="53">
        <f>SUM(AM28:AM35)</f>
        <v>-4.0254213486541275</v>
      </c>
      <c r="AN37" s="57"/>
      <c r="AO37" s="53">
        <f t="shared" ref="AO37" si="66">+U37</f>
        <v>77.12299999999999</v>
      </c>
      <c r="AP37" s="53">
        <f>SUM(AP28:AP35)</f>
        <v>-67.581029862302259</v>
      </c>
      <c r="AR37" s="53">
        <f t="shared" ref="AR37" si="67">+X37</f>
        <v>680.59199999999976</v>
      </c>
      <c r="AS37" s="53">
        <f>SUM(AS28:AS35)</f>
        <v>-17.811213398084025</v>
      </c>
      <c r="AT37" s="57"/>
      <c r="AU37" s="53">
        <f t="shared" ref="AU37" si="68">+AA37</f>
        <v>757.71499999999992</v>
      </c>
      <c r="AV37" s="53">
        <f>SUM(AV28:AV35)</f>
        <v>-85.39224326038628</v>
      </c>
      <c r="AX37" s="53">
        <f t="shared" ref="AX37" si="69">+AD37</f>
        <v>-28.213625554871726</v>
      </c>
      <c r="AY37" s="53">
        <f>SUM(AY28:AY35)</f>
        <v>-14.948716164386713</v>
      </c>
      <c r="AZ37" s="57"/>
      <c r="BA37" s="53">
        <f t="shared" ref="BA37" si="70">+AG37</f>
        <v>729.50137444512791</v>
      </c>
      <c r="BB37" s="53">
        <f>SUM(BB28:BB35)</f>
        <v>-100.34095942477299</v>
      </c>
      <c r="BD37" s="53">
        <f t="shared" si="18"/>
        <v>-63.555608513648139</v>
      </c>
      <c r="BE37" s="53" t="e">
        <f>SUM(BE28:BE35)</f>
        <v>#REF!</v>
      </c>
    </row>
    <row r="38" spans="2:57" s="16" customFormat="1" x14ac:dyDescent="0.2">
      <c r="C38" s="72"/>
      <c r="D38" s="72"/>
      <c r="E38" s="72"/>
      <c r="F38" s="72"/>
      <c r="G38" s="60"/>
      <c r="H38" s="72"/>
      <c r="I38" s="72"/>
      <c r="J38" s="60"/>
      <c r="K38" s="72"/>
      <c r="L38" s="72"/>
      <c r="M38" s="60"/>
      <c r="N38" s="72"/>
      <c r="O38" s="72"/>
      <c r="P38" s="60"/>
      <c r="Q38" s="72"/>
      <c r="R38" s="72"/>
      <c r="S38" s="60"/>
      <c r="T38" s="72"/>
      <c r="U38" s="72"/>
      <c r="V38" s="60"/>
      <c r="W38" s="72"/>
      <c r="X38" s="72"/>
      <c r="Y38" s="60"/>
      <c r="Z38" s="72"/>
      <c r="AA38" s="72"/>
      <c r="AB38" s="60"/>
      <c r="AC38" s="72"/>
      <c r="AD38" s="72"/>
      <c r="AE38" s="60"/>
      <c r="AF38" s="72"/>
      <c r="AG38" s="72"/>
      <c r="AI38" s="72"/>
      <c r="AJ38" s="72"/>
      <c r="AL38" s="72"/>
      <c r="AM38" s="72"/>
      <c r="AN38" s="60"/>
      <c r="AO38" s="72"/>
      <c r="AP38" s="72"/>
      <c r="AR38" s="72"/>
      <c r="AS38" s="72"/>
      <c r="AT38" s="60"/>
      <c r="AU38" s="72"/>
      <c r="AV38" s="72"/>
      <c r="AX38" s="72"/>
      <c r="AY38" s="72"/>
      <c r="AZ38" s="60"/>
      <c r="BA38" s="72"/>
      <c r="BB38" s="72"/>
      <c r="BD38" s="72"/>
      <c r="BE38" s="72"/>
    </row>
    <row r="39" spans="2:57" x14ac:dyDescent="0.2">
      <c r="B39" s="1" t="s">
        <v>148</v>
      </c>
      <c r="C39" s="71">
        <f>C37+C25+C16</f>
        <v>0.80000000000001137</v>
      </c>
      <c r="D39" s="71">
        <f t="shared" ref="D39:E39" si="71">D37+D25+D16</f>
        <v>-8.4000000000000057</v>
      </c>
      <c r="E39" s="71">
        <f t="shared" si="71"/>
        <v>34.099999999999994</v>
      </c>
      <c r="F39" s="71">
        <f>F37+F25+F16</f>
        <v>-46.454999999999998</v>
      </c>
      <c r="G39" s="57"/>
      <c r="H39" s="71">
        <f>H37+H25+H16</f>
        <v>7.5999999999999979</v>
      </c>
      <c r="I39" s="71">
        <f>I37+I25+I16</f>
        <v>-20</v>
      </c>
      <c r="J39" s="57"/>
      <c r="K39" s="71">
        <f>K37+K25+K16</f>
        <v>18.016999999999999</v>
      </c>
      <c r="L39" s="71">
        <f>L37+L25+L16</f>
        <v>-34.795999999999999</v>
      </c>
      <c r="M39" s="57"/>
      <c r="N39" s="71">
        <f>N37+N25+N16</f>
        <v>-17.899229380000058</v>
      </c>
      <c r="O39" s="71">
        <f>O37+O25+O16</f>
        <v>57.150797879999949</v>
      </c>
      <c r="P39" s="57"/>
      <c r="Q39" s="71">
        <f>Q37+Q25+Q16</f>
        <v>-1.8837706199999449</v>
      </c>
      <c r="R39" s="71">
        <f>R37+R25+R16</f>
        <v>-7.9060978799999653</v>
      </c>
      <c r="S39" s="57"/>
      <c r="T39" s="71">
        <f>T37+T25+T16</f>
        <v>-19.783000000000005</v>
      </c>
      <c r="U39" s="71">
        <f>U37+U25+U16</f>
        <v>49.244699999999987</v>
      </c>
      <c r="V39" s="57"/>
      <c r="W39" s="71">
        <f>W37+W25+W16</f>
        <v>-15.012999999999995</v>
      </c>
      <c r="X39" s="71">
        <f>X37+X25+X16</f>
        <v>-36.869700000000236</v>
      </c>
      <c r="Y39" s="57"/>
      <c r="Z39" s="71">
        <f>Z37+Z25+Z16</f>
        <v>-34.795999999999999</v>
      </c>
      <c r="AA39" s="71">
        <f>AA37+AA25+AA16</f>
        <v>12.374999999999915</v>
      </c>
      <c r="AB39" s="57"/>
      <c r="AC39" s="71">
        <f>AC37+AC25+AC16</f>
        <v>-11.658999999999995</v>
      </c>
      <c r="AD39" s="71">
        <f>AD37+AD25+AD16</f>
        <v>43.133665366231675</v>
      </c>
      <c r="AE39" s="57"/>
      <c r="AF39" s="71">
        <f>AF37+AF25+AF16</f>
        <v>-46.454999999999998</v>
      </c>
      <c r="AG39" s="71">
        <f>AG37+AG25+AG16</f>
        <v>55.508665366231334</v>
      </c>
      <c r="AI39" s="71">
        <f t="shared" si="11"/>
        <v>57.150797879999949</v>
      </c>
      <c r="AJ39" s="71">
        <f>AJ37+AJ25+AJ16</f>
        <v>-47.481661979999799</v>
      </c>
      <c r="AL39" s="71">
        <f t="shared" ref="AL39:AL40" si="72">+R39</f>
        <v>-7.9060978799999653</v>
      </c>
      <c r="AM39" s="71">
        <f>AM37+AM25+AM16</f>
        <v>9.7295499199999362</v>
      </c>
      <c r="AN39" s="57"/>
      <c r="AO39" s="71">
        <f t="shared" ref="AO39:AO40" si="73">+U39</f>
        <v>49.244699999999987</v>
      </c>
      <c r="AP39" s="71">
        <f>AP37+AP25+AP16</f>
        <v>-37.75211205999986</v>
      </c>
      <c r="AR39" s="71">
        <f t="shared" ref="AR39:AR40" si="74">+X39</f>
        <v>-36.869700000000236</v>
      </c>
      <c r="AS39" s="71">
        <f>AS37+AS25+AS16</f>
        <v>-0.37694861999983686</v>
      </c>
      <c r="AT39" s="57"/>
      <c r="AU39" s="71">
        <f t="shared" ref="AU39:AU40" si="75">+AA39</f>
        <v>12.374999999999915</v>
      </c>
      <c r="AV39" s="71">
        <f>AV37+AV25+AV16</f>
        <v>-38.129060679999739</v>
      </c>
      <c r="AX39" s="71">
        <f t="shared" ref="AX39:AX40" si="76">+AD39</f>
        <v>43.133665366231675</v>
      </c>
      <c r="AY39" s="71">
        <f>AY37+AY25+AY16</f>
        <v>8.1742463825184473</v>
      </c>
      <c r="AZ39" s="57"/>
      <c r="BA39" s="71">
        <f t="shared" ref="BA39:BA40" si="77">+AG39</f>
        <v>55.508665366231334</v>
      </c>
      <c r="BB39" s="71">
        <f>BB37+BB25+BB16</f>
        <v>-29.954814297481306</v>
      </c>
      <c r="BD39" s="71">
        <f t="shared" si="18"/>
        <v>-47.481661979999799</v>
      </c>
      <c r="BE39" s="71" t="e">
        <f>BE37+BE25+BE16</f>
        <v>#REF!</v>
      </c>
    </row>
    <row r="40" spans="2:57" x14ac:dyDescent="0.2">
      <c r="B40" s="27" t="s">
        <v>149</v>
      </c>
      <c r="C40" s="52">
        <v>0.3</v>
      </c>
      <c r="D40" s="52">
        <v>-15.1</v>
      </c>
      <c r="E40" s="52">
        <v>14.4</v>
      </c>
      <c r="F40" s="52">
        <f>1/1000*[2]CF!$E$42</f>
        <v>0.35699999999999998</v>
      </c>
      <c r="G40" s="54"/>
      <c r="H40" s="52">
        <v>0.2</v>
      </c>
      <c r="I40" s="52">
        <v>0.4</v>
      </c>
      <c r="J40" s="54"/>
      <c r="K40" s="52">
        <v>14.413</v>
      </c>
      <c r="L40" s="52">
        <v>0.35799999999999998</v>
      </c>
      <c r="M40" s="54"/>
      <c r="N40" s="55">
        <f>'[16]Cash Flow Q1'!$I$43/1000</f>
        <v>0.35901</v>
      </c>
      <c r="O40" s="55">
        <f>'[16]Cash Flow Q1'!$G$43/1000</f>
        <v>-0.02</v>
      </c>
      <c r="P40" s="54"/>
      <c r="Q40" s="89">
        <f t="shared" ref="Q40:R40" si="78">T40-N40</f>
        <v>0</v>
      </c>
      <c r="R40" s="89">
        <f t="shared" si="78"/>
        <v>3.9928320600000005</v>
      </c>
      <c r="S40" s="54"/>
      <c r="T40" s="55">
        <f>'[17]Cash Flow HJ1'!$I$43/1000</f>
        <v>0.35901</v>
      </c>
      <c r="U40" s="89">
        <f>'[17]Cash Flow HJ1'!$G$43/1000</f>
        <v>3.9728320600000004</v>
      </c>
      <c r="V40" s="54"/>
      <c r="W40" s="89">
        <f t="shared" ref="W40" si="79">Z40-T40</f>
        <v>-1.0100000000000109E-3</v>
      </c>
      <c r="X40" s="89">
        <f t="shared" ref="X40" si="80">AA40-U40</f>
        <v>1.1391679399999997</v>
      </c>
      <c r="Y40" s="54"/>
      <c r="Z40" s="89">
        <f>L40</f>
        <v>0.35799999999999998</v>
      </c>
      <c r="AA40" s="89">
        <f>'[5]Cash Flow HJ1'!$G$44/1000</f>
        <v>5.1120000000000001</v>
      </c>
      <c r="AB40" s="54"/>
      <c r="AC40" s="89">
        <f t="shared" ref="AC40" si="81">AF40-Z40</f>
        <v>-1.0000000000000009E-3</v>
      </c>
      <c r="AD40" s="89">
        <f t="shared" ref="AD40" si="82">AG40-AA40</f>
        <v>0.11656913000000024</v>
      </c>
      <c r="AE40" s="54"/>
      <c r="AF40" s="89">
        <f t="shared" ref="AF40" si="83">F40</f>
        <v>0.35699999999999998</v>
      </c>
      <c r="AG40" s="89">
        <f>'[6]Cash Flow'!$G$48/1000</f>
        <v>5.2285691300000003</v>
      </c>
      <c r="AI40" s="89">
        <f t="shared" si="11"/>
        <v>-0.02</v>
      </c>
      <c r="AJ40" s="89">
        <f>'[18]Notes Q1''16'!$G$54/1000</f>
        <v>0</v>
      </c>
      <c r="AL40" s="89">
        <f t="shared" si="72"/>
        <v>3.9928320600000005</v>
      </c>
      <c r="AM40" s="89">
        <f t="shared" ref="AM40" si="84">AP40-AJ40</f>
        <v>0</v>
      </c>
      <c r="AN40" s="54"/>
      <c r="AO40" s="89">
        <f t="shared" si="73"/>
        <v>3.9728320600000004</v>
      </c>
      <c r="AP40" s="89">
        <f>'[19]Notes Q2''16'!$G$54/1000</f>
        <v>0</v>
      </c>
      <c r="AR40" s="89">
        <f t="shared" si="74"/>
        <v>1.1391679399999997</v>
      </c>
      <c r="AS40" s="89">
        <f t="shared" ref="AS40" si="85">AV40-AP40</f>
        <v>0</v>
      </c>
      <c r="AT40" s="54"/>
      <c r="AU40" s="89">
        <f t="shared" si="75"/>
        <v>5.1120000000000001</v>
      </c>
      <c r="AV40" s="89">
        <f>'[20]Notes Q3''16'!$G$54/1000</f>
        <v>0</v>
      </c>
      <c r="AX40" s="89">
        <f t="shared" si="76"/>
        <v>0.11656913000000024</v>
      </c>
      <c r="AY40" s="89">
        <f t="shared" ref="AY40" si="86">BB40-AV40</f>
        <v>0</v>
      </c>
      <c r="AZ40" s="54"/>
      <c r="BA40" s="89">
        <f t="shared" si="77"/>
        <v>5.2285691300000003</v>
      </c>
      <c r="BB40" s="89">
        <v>0</v>
      </c>
      <c r="BD40" s="89">
        <f t="shared" si="18"/>
        <v>0</v>
      </c>
      <c r="BE40" s="89">
        <v>0</v>
      </c>
    </row>
    <row r="41" spans="2:57" s="16" customFormat="1" x14ac:dyDescent="0.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I41" s="33"/>
      <c r="AJ41" s="33"/>
      <c r="AL41" s="33"/>
      <c r="AM41" s="33"/>
      <c r="AN41" s="33"/>
      <c r="AO41" s="33"/>
      <c r="AP41" s="33"/>
      <c r="AR41" s="33"/>
      <c r="AS41" s="33"/>
      <c r="AT41" s="33"/>
      <c r="AU41" s="33"/>
      <c r="AV41" s="33"/>
      <c r="AX41" s="33"/>
      <c r="AY41" s="33"/>
      <c r="AZ41" s="33"/>
      <c r="BA41" s="33"/>
      <c r="BB41" s="33"/>
      <c r="BD41" s="33"/>
      <c r="BE41" s="33"/>
    </row>
    <row r="42" spans="2:57" s="16" customFormat="1" x14ac:dyDescent="0.2">
      <c r="G42" s="26"/>
      <c r="J42" s="26"/>
      <c r="M42" s="26"/>
      <c r="P42" s="26"/>
      <c r="S42" s="26"/>
      <c r="V42" s="26"/>
      <c r="Y42" s="26"/>
      <c r="AB42" s="26"/>
      <c r="AE42" s="26"/>
      <c r="AN42" s="26"/>
      <c r="AT42" s="26"/>
      <c r="AZ42" s="26"/>
    </row>
    <row r="43" spans="2:57" s="16" customFormat="1" x14ac:dyDescent="0.2">
      <c r="G43" s="26"/>
      <c r="J43" s="26"/>
      <c r="M43" s="26"/>
      <c r="P43" s="26"/>
      <c r="S43" s="26"/>
      <c r="V43" s="26"/>
      <c r="Y43" s="26"/>
      <c r="AB43" s="26"/>
      <c r="AE43" s="26"/>
      <c r="AN43" s="26"/>
      <c r="AT43" s="26"/>
      <c r="AZ43" s="26"/>
    </row>
    <row r="44" spans="2:57" x14ac:dyDescent="0.2">
      <c r="G44" s="25"/>
      <c r="H44" s="16"/>
      <c r="I44" s="16"/>
      <c r="J44" s="25"/>
      <c r="K44" s="16"/>
      <c r="L44" s="16"/>
      <c r="M44" s="25"/>
      <c r="N44" s="16"/>
      <c r="O44" s="72"/>
      <c r="P44" s="25"/>
      <c r="Q44" s="16"/>
      <c r="R44" s="72"/>
      <c r="S44" s="25"/>
      <c r="T44" s="16"/>
      <c r="U44" s="72"/>
      <c r="V44" s="25"/>
      <c r="W44" s="16"/>
      <c r="X44" s="72"/>
      <c r="Y44" s="25"/>
      <c r="Z44" s="16"/>
      <c r="AA44" s="72"/>
      <c r="AB44" s="25"/>
      <c r="AC44" s="16"/>
      <c r="AD44" s="72"/>
      <c r="AE44" s="25"/>
      <c r="AF44" s="16"/>
      <c r="AG44" s="72"/>
      <c r="AI44" s="16"/>
      <c r="AJ44" s="72"/>
      <c r="AL44" s="16"/>
      <c r="AM44" s="72"/>
      <c r="AN44" s="25"/>
      <c r="AO44" s="16"/>
      <c r="AP44" s="72"/>
      <c r="AR44" s="16"/>
      <c r="AS44" s="72"/>
      <c r="AT44" s="25"/>
      <c r="AU44" s="16"/>
      <c r="AV44" s="72"/>
      <c r="AX44" s="16"/>
      <c r="AY44" s="72"/>
      <c r="AZ44" s="25"/>
      <c r="BA44" s="16"/>
      <c r="BB44" s="72"/>
      <c r="BD44" s="16"/>
      <c r="BE44" s="72"/>
    </row>
    <row r="45" spans="2:57" x14ac:dyDescent="0.2">
      <c r="G45" s="25"/>
      <c r="H45" s="16"/>
      <c r="I45" s="16"/>
      <c r="J45" s="25"/>
      <c r="K45" s="16"/>
      <c r="L45" s="16"/>
      <c r="M45" s="25"/>
      <c r="N45" s="16"/>
      <c r="O45" s="16"/>
      <c r="P45" s="25"/>
      <c r="Q45" s="16"/>
      <c r="R45" s="16"/>
      <c r="S45" s="25"/>
      <c r="T45" s="16"/>
      <c r="U45" s="16"/>
      <c r="V45" s="25"/>
      <c r="W45" s="16"/>
      <c r="X45" s="16"/>
      <c r="Y45" s="25"/>
      <c r="Z45" s="16"/>
      <c r="AA45" s="16"/>
      <c r="AB45" s="25"/>
      <c r="AC45" s="16"/>
      <c r="AD45" s="16"/>
      <c r="AE45" s="25"/>
      <c r="AF45" s="16"/>
      <c r="AG45" s="16"/>
      <c r="AI45" s="16"/>
      <c r="AJ45" s="16"/>
      <c r="AL45" s="16"/>
      <c r="AM45" s="16"/>
      <c r="AN45" s="25"/>
      <c r="AO45" s="16"/>
      <c r="AP45" s="16"/>
      <c r="AR45" s="16"/>
      <c r="AS45" s="16"/>
      <c r="AT45" s="25"/>
      <c r="AU45" s="16"/>
      <c r="AV45" s="16"/>
      <c r="AX45" s="16"/>
      <c r="AY45" s="16"/>
      <c r="AZ45" s="25"/>
      <c r="BA45" s="16"/>
      <c r="BB45" s="16"/>
      <c r="BD45" s="16"/>
      <c r="BE45" s="16"/>
    </row>
    <row r="46" spans="2:57" x14ac:dyDescent="0.2">
      <c r="G46" s="25"/>
      <c r="H46" s="16"/>
      <c r="I46" s="16"/>
      <c r="J46" s="25"/>
      <c r="K46" s="16"/>
      <c r="L46" s="16"/>
      <c r="M46" s="25"/>
      <c r="N46" s="16"/>
      <c r="O46" s="16"/>
      <c r="P46" s="25"/>
      <c r="Q46" s="16"/>
      <c r="R46" s="16"/>
      <c r="S46" s="25"/>
      <c r="T46" s="16"/>
      <c r="U46" s="16"/>
      <c r="V46" s="25"/>
      <c r="W46" s="16"/>
      <c r="X46" s="16"/>
      <c r="Y46" s="25"/>
      <c r="Z46" s="16"/>
      <c r="AA46" s="16"/>
      <c r="AB46" s="25"/>
      <c r="AC46" s="16"/>
      <c r="AD46" s="16"/>
      <c r="AE46" s="25"/>
      <c r="AF46" s="16"/>
      <c r="AG46" s="16"/>
      <c r="AI46" s="16"/>
      <c r="AJ46" s="16"/>
      <c r="AL46" s="16"/>
      <c r="AM46" s="16"/>
      <c r="AN46" s="25"/>
      <c r="AO46" s="16"/>
      <c r="AP46" s="16"/>
      <c r="AR46" s="16"/>
      <c r="AS46" s="16"/>
      <c r="AT46" s="25"/>
      <c r="AU46" s="16"/>
      <c r="AV46" s="16"/>
      <c r="AX46" s="16"/>
      <c r="AY46" s="16"/>
      <c r="AZ46" s="25"/>
      <c r="BA46" s="16"/>
      <c r="BB46" s="16"/>
      <c r="BD46" s="16"/>
      <c r="BE46" s="16"/>
    </row>
    <row r="47" spans="2:57" x14ac:dyDescent="0.2">
      <c r="G47" s="25"/>
      <c r="H47" s="16"/>
      <c r="I47" s="16"/>
      <c r="J47" s="25"/>
      <c r="K47" s="16"/>
      <c r="L47" s="16"/>
      <c r="M47" s="25"/>
      <c r="N47" s="16"/>
      <c r="O47" s="16"/>
      <c r="P47" s="25"/>
      <c r="Q47" s="16"/>
      <c r="R47" s="16"/>
      <c r="S47" s="25"/>
      <c r="T47" s="16"/>
      <c r="U47" s="16"/>
      <c r="V47" s="25"/>
      <c r="W47" s="16"/>
      <c r="X47" s="16"/>
      <c r="Y47" s="25"/>
      <c r="Z47" s="16"/>
      <c r="AA47" s="16"/>
      <c r="AB47" s="25"/>
      <c r="AC47" s="16"/>
      <c r="AD47" s="16"/>
      <c r="AE47" s="25"/>
      <c r="AF47" s="16"/>
      <c r="AG47" s="16"/>
      <c r="AI47" s="16"/>
      <c r="AJ47" s="16"/>
      <c r="AL47" s="16"/>
      <c r="AM47" s="16"/>
      <c r="AN47" s="25"/>
      <c r="AO47" s="16"/>
      <c r="AP47" s="16"/>
      <c r="AR47" s="16"/>
      <c r="AS47" s="16"/>
      <c r="AT47" s="25"/>
      <c r="AU47" s="16"/>
      <c r="AV47" s="16"/>
      <c r="AX47" s="16"/>
      <c r="AY47" s="16"/>
      <c r="AZ47" s="25"/>
      <c r="BA47" s="16"/>
      <c r="BB47" s="16"/>
      <c r="BD47" s="16"/>
      <c r="BE47" s="16"/>
    </row>
    <row r="48" spans="2:57" x14ac:dyDescent="0.2">
      <c r="G48" s="25"/>
      <c r="H48" s="16"/>
      <c r="I48" s="16"/>
      <c r="J48" s="25"/>
      <c r="K48" s="16"/>
      <c r="L48" s="16"/>
      <c r="M48" s="25"/>
      <c r="N48" s="16"/>
      <c r="O48" s="16"/>
      <c r="P48" s="25"/>
      <c r="Q48" s="16"/>
      <c r="R48" s="16"/>
      <c r="S48" s="25"/>
      <c r="T48" s="16"/>
      <c r="U48" s="16"/>
      <c r="V48" s="25"/>
      <c r="W48" s="16"/>
      <c r="X48" s="16"/>
      <c r="Y48" s="25"/>
      <c r="Z48" s="16"/>
      <c r="AA48" s="16"/>
      <c r="AB48" s="25"/>
      <c r="AC48" s="16"/>
      <c r="AD48" s="16"/>
      <c r="AE48" s="25"/>
      <c r="AF48" s="16"/>
      <c r="AG48" s="16"/>
      <c r="AI48" s="16"/>
      <c r="AJ48" s="16"/>
      <c r="AL48" s="16"/>
      <c r="AM48" s="16"/>
      <c r="AN48" s="25"/>
      <c r="AO48" s="16"/>
      <c r="AP48" s="16"/>
      <c r="AR48" s="16"/>
      <c r="AS48" s="16"/>
      <c r="AT48" s="25"/>
      <c r="AU48" s="16"/>
      <c r="AV48" s="16"/>
      <c r="AX48" s="16"/>
      <c r="AY48" s="16"/>
      <c r="AZ48" s="25"/>
      <c r="BA48" s="16"/>
      <c r="BB48" s="16"/>
      <c r="BD48" s="16"/>
      <c r="BE48" s="16"/>
    </row>
    <row r="49" spans="7:57" x14ac:dyDescent="0.2">
      <c r="G49" s="25"/>
      <c r="H49" s="16"/>
      <c r="I49" s="16"/>
      <c r="J49" s="25"/>
      <c r="K49" s="16"/>
      <c r="L49" s="16"/>
      <c r="M49" s="25"/>
      <c r="N49" s="16"/>
      <c r="O49" s="16"/>
      <c r="P49" s="25"/>
      <c r="Q49" s="16"/>
      <c r="R49" s="16"/>
      <c r="S49" s="25"/>
      <c r="T49" s="16"/>
      <c r="U49" s="16"/>
      <c r="V49" s="25"/>
      <c r="W49" s="16"/>
      <c r="X49" s="16"/>
      <c r="Y49" s="25"/>
      <c r="Z49" s="16"/>
      <c r="AA49" s="16"/>
      <c r="AB49" s="25"/>
      <c r="AC49" s="16"/>
      <c r="AD49" s="16"/>
      <c r="AE49" s="25"/>
      <c r="AF49" s="16"/>
      <c r="AG49" s="16"/>
      <c r="AI49" s="16"/>
      <c r="AJ49" s="16"/>
      <c r="AL49" s="16"/>
      <c r="AM49" s="16"/>
      <c r="AN49" s="25"/>
      <c r="AO49" s="16"/>
      <c r="AP49" s="16"/>
      <c r="AR49" s="16"/>
      <c r="AS49" s="16"/>
      <c r="AT49" s="25"/>
      <c r="AU49" s="16"/>
      <c r="AV49" s="16"/>
      <c r="AX49" s="16"/>
      <c r="AY49" s="16"/>
      <c r="AZ49" s="25"/>
      <c r="BA49" s="16"/>
      <c r="BB49" s="16"/>
      <c r="BD49" s="16"/>
      <c r="BE49" s="16"/>
    </row>
    <row r="50" spans="7:57" x14ac:dyDescent="0.2">
      <c r="G50" s="25"/>
      <c r="J50" s="25"/>
      <c r="M50" s="25"/>
      <c r="P50" s="25"/>
      <c r="S50" s="25"/>
      <c r="V50" s="25"/>
      <c r="Y50" s="25"/>
      <c r="AB50" s="25"/>
      <c r="AE50" s="25"/>
      <c r="AN50" s="25"/>
      <c r="AT50" s="25"/>
      <c r="AZ50" s="25"/>
    </row>
    <row r="51" spans="7:57" x14ac:dyDescent="0.2">
      <c r="G51" s="25"/>
      <c r="J51" s="25"/>
      <c r="M51" s="25"/>
      <c r="P51" s="25"/>
      <c r="S51" s="25"/>
      <c r="V51" s="25"/>
      <c r="Y51" s="25"/>
      <c r="AB51" s="25"/>
      <c r="AE51" s="25"/>
      <c r="AN51" s="25"/>
      <c r="AT51" s="25"/>
      <c r="AZ51" s="25"/>
    </row>
    <row r="52" spans="7:57" x14ac:dyDescent="0.2">
      <c r="G52" s="25"/>
      <c r="J52" s="25"/>
      <c r="M52" s="25"/>
      <c r="P52" s="25"/>
      <c r="S52" s="25"/>
      <c r="V52" s="25"/>
      <c r="Y52" s="25"/>
      <c r="AB52" s="25"/>
      <c r="AE52" s="25"/>
      <c r="AN52" s="25"/>
      <c r="AT52" s="25"/>
      <c r="AZ52" s="25"/>
    </row>
    <row r="53" spans="7:57" x14ac:dyDescent="0.2">
      <c r="G53" s="25"/>
      <c r="J53" s="25"/>
      <c r="M53" s="25"/>
      <c r="P53" s="25"/>
      <c r="S53" s="25"/>
      <c r="V53" s="25"/>
      <c r="Y53" s="25"/>
      <c r="AB53" s="25"/>
      <c r="AE53" s="25"/>
      <c r="AN53" s="25"/>
      <c r="AT53" s="25"/>
      <c r="AZ53" s="25"/>
    </row>
    <row r="54" spans="7:57" x14ac:dyDescent="0.2">
      <c r="G54" s="25"/>
      <c r="J54" s="25"/>
      <c r="M54" s="25"/>
      <c r="P54" s="25"/>
      <c r="S54" s="25"/>
      <c r="V54" s="25"/>
      <c r="Y54" s="25"/>
      <c r="AB54" s="25"/>
      <c r="AE54" s="25"/>
      <c r="AN54" s="25"/>
      <c r="AT54" s="25"/>
      <c r="AZ54" s="25"/>
    </row>
  </sheetData>
  <pageMargins left="0.7" right="0.7" top="0.75" bottom="0.75" header="0.3" footer="0.3"/>
  <pageSetup paperSize="9" scale="40" fitToHeight="0" orientation="landscape" r:id="rId1"/>
  <customProperties>
    <customPr name="layoutContexts" r:id="rId2"/>
    <customPr name="SaveUndoMode"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P51"/>
  <sheetViews>
    <sheetView showGridLines="0" view="pageBreakPreview" zoomScaleNormal="100" zoomScaleSheetLayoutView="100" workbookViewId="0">
      <pane xSplit="2" ySplit="8" topLeftCell="C9" activePane="bottomRight" state="frozen"/>
      <selection activeCell="D25" sqref="D25"/>
      <selection pane="topRight" activeCell="D25" sqref="D25"/>
      <selection pane="bottomLeft" activeCell="D25" sqref="D25"/>
      <selection pane="bottomRight" activeCell="D25" sqref="D25"/>
    </sheetView>
  </sheetViews>
  <sheetFormatPr baseColWidth="10" defaultColWidth="9.140625" defaultRowHeight="12.75" x14ac:dyDescent="0.2"/>
  <cols>
    <col min="1" max="1" width="2.7109375" customWidth="1"/>
    <col min="2" max="2" width="69.42578125" bestFit="1" customWidth="1"/>
    <col min="3" max="10" width="13.7109375" customWidth="1"/>
    <col min="14" max="14" width="6.7109375" customWidth="1"/>
    <col min="16" max="16" width="12.5703125" customWidth="1"/>
  </cols>
  <sheetData>
    <row r="3" spans="2:16" s="10" customFormat="1" x14ac:dyDescent="0.2">
      <c r="B3" s="11" t="s">
        <v>164</v>
      </c>
      <c r="C3" s="11"/>
      <c r="D3" s="11"/>
      <c r="E3" s="11"/>
      <c r="F3" s="11"/>
      <c r="G3" s="11"/>
      <c r="H3" s="11"/>
      <c r="I3" s="11"/>
      <c r="J3" s="11"/>
    </row>
    <row r="5" spans="2:16" x14ac:dyDescent="0.2">
      <c r="B5" s="119"/>
      <c r="C5" s="218" t="s">
        <v>165</v>
      </c>
      <c r="D5" s="218"/>
      <c r="E5" s="218"/>
      <c r="F5" s="219"/>
      <c r="G5" s="218" t="s">
        <v>166</v>
      </c>
      <c r="H5" s="218"/>
      <c r="I5" s="218"/>
      <c r="J5" s="219"/>
    </row>
    <row r="6" spans="2:16" x14ac:dyDescent="0.2">
      <c r="B6" s="119"/>
      <c r="C6" s="120" t="s">
        <v>167</v>
      </c>
      <c r="D6" s="121" t="s">
        <v>168</v>
      </c>
      <c r="E6" s="121" t="s">
        <v>169</v>
      </c>
      <c r="F6" s="121" t="s">
        <v>170</v>
      </c>
      <c r="G6" s="120" t="s">
        <v>167</v>
      </c>
      <c r="H6" s="121" t="s">
        <v>168</v>
      </c>
      <c r="I6" s="121" t="s">
        <v>169</v>
      </c>
      <c r="J6" s="121" t="s">
        <v>170</v>
      </c>
      <c r="L6" s="155" t="s">
        <v>187</v>
      </c>
      <c r="M6" s="155" t="s">
        <v>185</v>
      </c>
      <c r="N6" s="155"/>
      <c r="O6" s="155" t="s">
        <v>186</v>
      </c>
      <c r="P6" s="155" t="s">
        <v>185</v>
      </c>
    </row>
    <row r="7" spans="2:16" x14ac:dyDescent="0.2">
      <c r="B7" s="119" t="s">
        <v>115</v>
      </c>
      <c r="C7" s="120" t="s">
        <v>150</v>
      </c>
      <c r="D7" s="120" t="s">
        <v>150</v>
      </c>
      <c r="E7" s="121" t="s">
        <v>171</v>
      </c>
      <c r="F7" s="121" t="s">
        <v>172</v>
      </c>
      <c r="G7" s="120" t="s">
        <v>173</v>
      </c>
      <c r="H7" s="120" t="s">
        <v>173</v>
      </c>
      <c r="I7" s="121" t="s">
        <v>171</v>
      </c>
      <c r="J7" s="121" t="s">
        <v>172</v>
      </c>
    </row>
    <row r="8" spans="2:16" ht="5.0999999999999996" customHeight="1" x14ac:dyDescent="0.2">
      <c r="B8" s="122"/>
      <c r="C8" s="123"/>
      <c r="D8" s="123"/>
      <c r="E8" s="123"/>
      <c r="F8" s="123"/>
      <c r="G8" s="123"/>
      <c r="H8" s="123"/>
      <c r="I8" s="123"/>
      <c r="J8" s="123"/>
    </row>
    <row r="9" spans="2:16" s="91" customFormat="1" x14ac:dyDescent="0.2">
      <c r="B9" s="123"/>
      <c r="C9" s="124"/>
      <c r="D9" s="124"/>
      <c r="E9" s="124"/>
      <c r="F9" s="124"/>
      <c r="G9" s="124"/>
      <c r="H9" s="124"/>
      <c r="I9" s="124"/>
      <c r="J9" s="124"/>
    </row>
    <row r="10" spans="2:16" s="94" customFormat="1" x14ac:dyDescent="0.2">
      <c r="B10" s="119" t="s">
        <v>7</v>
      </c>
      <c r="C10" s="125">
        <f>+'[23]GuV_2014 gerundet'!$F$11</f>
        <v>213.09378006</v>
      </c>
      <c r="D10" s="125">
        <f>+'[23]GuV_2014 gerundet'!M11</f>
        <v>117.50247479000006</v>
      </c>
      <c r="E10" s="125">
        <f>+'[23]GuV_2014 gerundet'!U11</f>
        <v>-0.10230613000000012</v>
      </c>
      <c r="F10" s="125">
        <f>SUM(C10:E10)</f>
        <v>330.49394872000005</v>
      </c>
      <c r="G10" s="125">
        <f>+'[23]GuV_30.06 gerundet'!$F$11</f>
        <v>107.92344186</v>
      </c>
      <c r="H10" s="125">
        <f>+'[23]GuV_30.06 gerundet'!M11</f>
        <v>64.129426479999992</v>
      </c>
      <c r="I10" s="125">
        <f>+'[23]GuV_30.06 gerundet'!V11</f>
        <v>-8.6070829999999987E-2</v>
      </c>
      <c r="J10" s="125">
        <f>SUM(G10:I10)</f>
        <v>171.96679750999996</v>
      </c>
      <c r="L10" s="157">
        <f>'[24]IS pf consd TC_pc'!$F10</f>
        <v>330.49394872000005</v>
      </c>
      <c r="M10" s="157">
        <f>F10-L10</f>
        <v>0</v>
      </c>
      <c r="N10" s="157"/>
      <c r="O10" s="157">
        <f>'[24]IS pf consd TC_pc'!$J10</f>
        <v>171.96679750999996</v>
      </c>
      <c r="P10" s="157">
        <f>J10-O10</f>
        <v>0</v>
      </c>
    </row>
    <row r="11" spans="2:16" x14ac:dyDescent="0.2">
      <c r="B11" s="123" t="s">
        <v>85</v>
      </c>
      <c r="C11" s="124">
        <f>+'[23]GuV_2014 gerundet'!$F$12</f>
        <v>6.6485026500000002</v>
      </c>
      <c r="D11" s="124">
        <f>+'[23]GuV_2014 gerundet'!M12</f>
        <v>4.0017857299999999</v>
      </c>
      <c r="E11" s="126">
        <f>+'[23]GuV_2014 gerundet'!U12</f>
        <v>0</v>
      </c>
      <c r="F11" s="127">
        <f>SUM(C11:E11)</f>
        <v>10.650288379999999</v>
      </c>
      <c r="G11" s="124">
        <f>+'[23]GuV_30.06 gerundet'!$F$12</f>
        <v>3.6340481600000003</v>
      </c>
      <c r="H11" s="124">
        <f>+'[23]GuV_30.06 gerundet'!M12</f>
        <v>2.2138532299999998</v>
      </c>
      <c r="I11" s="126">
        <f>+'[23]GuV_30.06 gerundet'!V12</f>
        <v>0</v>
      </c>
      <c r="J11" s="127">
        <f>SUM(G11:I11)</f>
        <v>5.8479013900000005</v>
      </c>
      <c r="L11" s="157">
        <f>'[24]IS pf consd TC_pc'!$F11</f>
        <v>10.650288379999999</v>
      </c>
      <c r="M11" s="157">
        <f t="shared" ref="M11:M42" si="0">F11-L11</f>
        <v>0</v>
      </c>
      <c r="N11" s="157"/>
      <c r="O11" s="157">
        <f>'[24]IS pf consd TC_pc'!$J11</f>
        <v>5.8479013900000005</v>
      </c>
      <c r="P11" s="157">
        <f>J11-O11</f>
        <v>0</v>
      </c>
    </row>
    <row r="12" spans="2:16" x14ac:dyDescent="0.2">
      <c r="B12" s="128" t="s">
        <v>174</v>
      </c>
      <c r="C12" s="129">
        <f>+'[23]GuV_2014 gerundet'!$F$13</f>
        <v>15.664340050000002</v>
      </c>
      <c r="D12" s="129">
        <f>+'[23]GuV_2014 gerundet'!M13</f>
        <v>4.6299612999999971</v>
      </c>
      <c r="E12" s="129">
        <f>+'[23]GuV_2014 gerundet'!U13</f>
        <v>-0.87775327999999986</v>
      </c>
      <c r="F12" s="127">
        <f>SUM(C12:E12)</f>
        <v>19.416548069999997</v>
      </c>
      <c r="G12" s="129">
        <f>+'[23]GuV_30.06 gerundet'!$F$13</f>
        <v>20.907022440000002</v>
      </c>
      <c r="H12" s="129">
        <f>+'[23]GuV_30.06 gerundet'!M13</f>
        <v>3.5827842699999994</v>
      </c>
      <c r="I12" s="129">
        <f>+'[23]GuV_30.06 gerundet'!V13</f>
        <v>-1.2874735499999999</v>
      </c>
      <c r="J12" s="127">
        <f>SUM(G12:I12)</f>
        <v>23.202333160000002</v>
      </c>
      <c r="L12" s="157">
        <f>'[24]IS pf consd TC_pc'!$F12</f>
        <v>19.416548069999997</v>
      </c>
      <c r="M12" s="157">
        <f t="shared" si="0"/>
        <v>0</v>
      </c>
      <c r="N12" s="157"/>
      <c r="O12" s="157">
        <f>'[24]IS pf consd TC_pc'!$J12</f>
        <v>23.202333160000002</v>
      </c>
      <c r="P12" s="157">
        <f>J12-O12</f>
        <v>0</v>
      </c>
    </row>
    <row r="13" spans="2:16" x14ac:dyDescent="0.2">
      <c r="B13" s="119" t="s">
        <v>86</v>
      </c>
      <c r="C13" s="125">
        <f>SUM(C10:C12)</f>
        <v>235.40662276</v>
      </c>
      <c r="D13" s="125">
        <f>SUM(D10:D12)</f>
        <v>126.13422182000005</v>
      </c>
      <c r="E13" s="125">
        <f>SUM(E10:E12)</f>
        <v>-0.98005940999999996</v>
      </c>
      <c r="F13" s="125">
        <f>SUM(C13:E13)</f>
        <v>360.56078517000003</v>
      </c>
      <c r="G13" s="125">
        <f>SUM(G10:G12)</f>
        <v>132.46451246000001</v>
      </c>
      <c r="H13" s="125">
        <f>SUM(H10:H12)</f>
        <v>69.926063979999995</v>
      </c>
      <c r="I13" s="125">
        <f>SUM(I10:I12)</f>
        <v>-1.3735443799999998</v>
      </c>
      <c r="J13" s="125">
        <f>SUM(G13:I13)</f>
        <v>201.01703206000002</v>
      </c>
      <c r="L13" s="157">
        <f>'[24]IS pf consd TC_pc'!$F13</f>
        <v>360.56078517000003</v>
      </c>
      <c r="M13" s="157">
        <f t="shared" si="0"/>
        <v>0</v>
      </c>
      <c r="N13" s="157"/>
      <c r="O13" s="157">
        <f>'[24]IS pf consd TC_pc'!$J13</f>
        <v>201.01703206000002</v>
      </c>
      <c r="P13" s="157">
        <f>J13-O13</f>
        <v>0</v>
      </c>
    </row>
    <row r="14" spans="2:16" ht="5.0999999999999996" customHeight="1" x14ac:dyDescent="0.2">
      <c r="B14" s="123"/>
      <c r="C14" s="124"/>
      <c r="D14" s="124"/>
      <c r="E14" s="124"/>
      <c r="F14" s="127"/>
      <c r="G14" s="124"/>
      <c r="H14" s="124"/>
      <c r="I14" s="124"/>
      <c r="J14" s="127"/>
      <c r="L14" s="157"/>
      <c r="M14" s="157"/>
      <c r="N14" s="157"/>
      <c r="O14" s="157"/>
      <c r="P14" s="157"/>
    </row>
    <row r="15" spans="2:16" ht="12.75" customHeight="1" x14ac:dyDescent="0.2">
      <c r="B15" s="123" t="s">
        <v>175</v>
      </c>
      <c r="C15" s="124">
        <f>+'[23]GuV_2014 gerundet'!$F$16</f>
        <v>-76.049609970000006</v>
      </c>
      <c r="D15" s="124">
        <f>+'[23]GuV_2014 gerundet'!M16</f>
        <v>-33.376458759999998</v>
      </c>
      <c r="E15" s="124">
        <f>+'[23]GuV_2014 gerundet'!U16</f>
        <v>0.10230613000000012</v>
      </c>
      <c r="F15" s="127">
        <f>SUM(C15:E15)</f>
        <v>-109.32376259999999</v>
      </c>
      <c r="G15" s="124">
        <f>+'[23]GuV_30.06 gerundet'!$F$16</f>
        <v>-39.368437549999996</v>
      </c>
      <c r="H15" s="124">
        <f>+'[23]GuV_30.06 gerundet'!M16</f>
        <v>-16.730870199999998</v>
      </c>
      <c r="I15" s="124">
        <f>+'[23]GuV_30.06 gerundet'!V16</f>
        <v>0</v>
      </c>
      <c r="J15" s="127">
        <f>SUM(G15:I15)</f>
        <v>-56.099307749999994</v>
      </c>
      <c r="L15" s="157">
        <f>'[24]IS pf consd TC_pc'!$F15</f>
        <v>-109.32376259999999</v>
      </c>
      <c r="M15" s="157">
        <f t="shared" si="0"/>
        <v>0</v>
      </c>
      <c r="N15" s="157"/>
      <c r="O15" s="157">
        <f>'[24]IS pf consd TC_pc'!$J15</f>
        <v>-56.099307749999994</v>
      </c>
      <c r="P15" s="157">
        <f t="shared" ref="P15:P20" si="1">J15-O15</f>
        <v>0</v>
      </c>
    </row>
    <row r="16" spans="2:16" ht="12.75" customHeight="1" x14ac:dyDescent="0.2">
      <c r="B16" s="123" t="s">
        <v>65</v>
      </c>
      <c r="C16" s="124">
        <f>+'[23]GuV_2014 gerundet'!$F$17</f>
        <v>-33.753728250000002</v>
      </c>
      <c r="D16" s="124">
        <f>+'[23]GuV_2014 gerundet'!M17</f>
        <v>-25.719051159999996</v>
      </c>
      <c r="E16" s="124">
        <f>+'[23]GuV_2014 gerundet'!U17</f>
        <v>0</v>
      </c>
      <c r="F16" s="127">
        <f t="shared" ref="F16:F19" si="2">SUM(C16:E16)</f>
        <v>-59.472779410000001</v>
      </c>
      <c r="G16" s="124">
        <f>+'[23]GuV_30.06 gerundet'!$F$17</f>
        <v>-21.007981960000002</v>
      </c>
      <c r="H16" s="124">
        <f>+'[23]GuV_30.06 gerundet'!M17</f>
        <v>-10.677916250000003</v>
      </c>
      <c r="I16" s="124">
        <f>+'[23]GuV_30.06 gerundet'!V17</f>
        <v>0</v>
      </c>
      <c r="J16" s="127">
        <f t="shared" ref="J16:J17" si="3">SUM(G16:I16)</f>
        <v>-31.685898210000005</v>
      </c>
      <c r="L16" s="157">
        <f>'[24]IS pf consd TC_pc'!$F16</f>
        <v>-59.472779410000001</v>
      </c>
      <c r="M16" s="157">
        <f t="shared" si="0"/>
        <v>0</v>
      </c>
      <c r="N16" s="157"/>
      <c r="O16" s="157">
        <f>'[24]IS pf consd TC_pc'!$J16</f>
        <v>-31.685898210000005</v>
      </c>
      <c r="P16" s="157">
        <f t="shared" si="1"/>
        <v>0</v>
      </c>
    </row>
    <row r="17" spans="2:16" ht="12.75" customHeight="1" x14ac:dyDescent="0.2">
      <c r="B17" s="123" t="s">
        <v>176</v>
      </c>
      <c r="C17" s="124">
        <f>+'[23]GuV_2014 gerundet'!$F$18</f>
        <v>-41.448915759999998</v>
      </c>
      <c r="D17" s="124">
        <f>+'[23]GuV_2014 gerundet'!M18</f>
        <v>-34.486221520000008</v>
      </c>
      <c r="E17" s="126">
        <f>+SUM('[23]GuV_2014 gerundet'!$U$18:$U$19)</f>
        <v>0.75796534999999987</v>
      </c>
      <c r="F17" s="127">
        <f t="shared" si="2"/>
        <v>-75.17717193</v>
      </c>
      <c r="G17" s="124">
        <f>+'[23]GuV_30.06 gerundet'!$F$18</f>
        <v>-26.467082850000001</v>
      </c>
      <c r="H17" s="124">
        <f>+'[23]GuV_30.06 gerundet'!M18</f>
        <v>-15.817387330000003</v>
      </c>
      <c r="I17" s="126">
        <f>+'[23]GuV_30.06 gerundet'!$V$18</f>
        <v>0.82673432000000002</v>
      </c>
      <c r="J17" s="127">
        <f t="shared" si="3"/>
        <v>-41.45773586</v>
      </c>
      <c r="L17" s="157">
        <f>'[24]IS pf consd TC_pc'!$F17</f>
        <v>-75.17717193</v>
      </c>
      <c r="M17" s="157">
        <f t="shared" si="0"/>
        <v>0</v>
      </c>
      <c r="N17" s="157"/>
      <c r="O17" s="157">
        <f>'[24]IS pf consd TC_pc'!$J17</f>
        <v>-41.45773586</v>
      </c>
      <c r="P17" s="157">
        <f t="shared" si="1"/>
        <v>0</v>
      </c>
    </row>
    <row r="18" spans="2:16" ht="12.75" customHeight="1" x14ac:dyDescent="0.2">
      <c r="B18" s="123"/>
      <c r="C18" s="124"/>
      <c r="D18" s="124"/>
      <c r="E18" s="124"/>
      <c r="F18" s="127"/>
      <c r="G18" s="124"/>
      <c r="H18" s="124"/>
      <c r="I18" s="124"/>
      <c r="J18" s="127"/>
      <c r="L18" s="157">
        <f>'[24]IS pf consd TC_pc'!$F18</f>
        <v>0</v>
      </c>
      <c r="M18" s="157">
        <f t="shared" si="0"/>
        <v>0</v>
      </c>
      <c r="N18" s="157"/>
      <c r="O18" s="157">
        <f>'[24]IS pf consd TC_pc'!$J18</f>
        <v>0</v>
      </c>
      <c r="P18" s="157">
        <f t="shared" si="1"/>
        <v>0</v>
      </c>
    </row>
    <row r="19" spans="2:16" x14ac:dyDescent="0.2">
      <c r="B19" s="119" t="s">
        <v>177</v>
      </c>
      <c r="C19" s="125">
        <f>SUM(C13:C17)</f>
        <v>84.154368779999999</v>
      </c>
      <c r="D19" s="125">
        <f>SUM(D13:D17)</f>
        <v>32.552490380000059</v>
      </c>
      <c r="E19" s="125">
        <f>SUM(E13:E18)</f>
        <v>-0.11978792999999999</v>
      </c>
      <c r="F19" s="125">
        <f t="shared" si="2"/>
        <v>116.58707123000005</v>
      </c>
      <c r="G19" s="125">
        <f>SUM(G13:G17)</f>
        <v>45.621010100000007</v>
      </c>
      <c r="H19" s="125">
        <f>SUM(H13:H17)</f>
        <v>26.699890199999992</v>
      </c>
      <c r="I19" s="125">
        <f>SUM(I13:I18)</f>
        <v>-0.54681005999999976</v>
      </c>
      <c r="J19" s="125">
        <f t="shared" ref="J19" si="4">SUM(G19:I19)</f>
        <v>71.774090240000007</v>
      </c>
      <c r="L19" s="157">
        <f>'[24]IS pf consd TC_pc'!$F19</f>
        <v>116.58707123000005</v>
      </c>
      <c r="M19" s="157">
        <f t="shared" si="0"/>
        <v>0</v>
      </c>
      <c r="N19" s="157"/>
      <c r="O19" s="157">
        <f>'[24]IS pf consd TC_pc'!$J19</f>
        <v>71.774090240000007</v>
      </c>
      <c r="P19" s="157">
        <f t="shared" si="1"/>
        <v>0</v>
      </c>
    </row>
    <row r="20" spans="2:16" s="12" customFormat="1" x14ac:dyDescent="0.2">
      <c r="B20" s="130" t="s">
        <v>19</v>
      </c>
      <c r="C20" s="131">
        <f>C19/C$10</f>
        <v>0.39491705837826413</v>
      </c>
      <c r="D20" s="131">
        <f>D19/D$10</f>
        <v>0.27703663636172543</v>
      </c>
      <c r="E20" s="131"/>
      <c r="F20" s="132">
        <f>F19/F$10</f>
        <v>0.35276612985363476</v>
      </c>
      <c r="G20" s="131">
        <f>G19/G$10</f>
        <v>0.42271641187259673</v>
      </c>
      <c r="H20" s="131">
        <f>H19/H$10</f>
        <v>0.41634381695783401</v>
      </c>
      <c r="I20" s="131"/>
      <c r="J20" s="132">
        <f>J19/J$10</f>
        <v>0.41737179082971704</v>
      </c>
      <c r="L20" s="157">
        <f>'[24]IS pf consd TC_pc'!$F20</f>
        <v>0.35276612985363476</v>
      </c>
      <c r="M20" s="157">
        <f t="shared" si="0"/>
        <v>0</v>
      </c>
      <c r="N20" s="157"/>
      <c r="O20" s="157">
        <f>'[24]IS pf consd TC_pc'!$J20</f>
        <v>0.41737179082971704</v>
      </c>
      <c r="P20" s="157">
        <f t="shared" si="1"/>
        <v>0</v>
      </c>
    </row>
    <row r="21" spans="2:16" ht="5.0999999999999996" customHeight="1" x14ac:dyDescent="0.2">
      <c r="B21" s="123"/>
      <c r="C21" s="124"/>
      <c r="D21" s="124"/>
      <c r="E21" s="124"/>
      <c r="F21" s="127"/>
      <c r="G21" s="124"/>
      <c r="H21" s="124"/>
      <c r="I21" s="124"/>
      <c r="J21" s="127"/>
      <c r="L21" s="157"/>
      <c r="M21" s="157"/>
      <c r="N21" s="157"/>
      <c r="O21" s="157"/>
      <c r="P21" s="157"/>
    </row>
    <row r="22" spans="2:16" x14ac:dyDescent="0.2">
      <c r="B22" s="123" t="s">
        <v>22</v>
      </c>
      <c r="C22" s="124">
        <f>+'[23]GuV_2014 gerundet'!$F$22</f>
        <v>-50.789175909999997</v>
      </c>
      <c r="D22" s="124">
        <f>+'[23]GuV_2014 gerundet'!$M$22</f>
        <v>-38.59782379</v>
      </c>
      <c r="E22" s="124">
        <f>+'[23]GuV_2014 gerundet'!$U$22</f>
        <v>-13.774603759649148</v>
      </c>
      <c r="F22" s="127">
        <f>SUM(C22:E22)</f>
        <v>-103.16160345964914</v>
      </c>
      <c r="G22" s="124">
        <f>+'[23]GuV_30.06 gerundet'!$F$21</f>
        <v>-23.527611850000003</v>
      </c>
      <c r="H22" s="124">
        <f>+'[23]GuV_30.06 gerundet'!$M$21</f>
        <v>-21.807280980000002</v>
      </c>
      <c r="I22" s="124">
        <f>+SUM('[23]GuV_30.06 gerundet'!$V$21:$V$22)</f>
        <v>7.057285209824574</v>
      </c>
      <c r="J22" s="127">
        <f>SUM(G22:I22)</f>
        <v>-38.277607620175431</v>
      </c>
      <c r="L22" s="157">
        <f>'[24]IS pf consd TC_pc'!$F22</f>
        <v>-103.16160345964914</v>
      </c>
      <c r="M22" s="157">
        <f t="shared" si="0"/>
        <v>0</v>
      </c>
      <c r="N22" s="157"/>
      <c r="O22" s="157">
        <f>'[24]IS pf consd TC_pc'!$J22</f>
        <v>-38.277607620175431</v>
      </c>
      <c r="P22" s="157">
        <f>J22-O22</f>
        <v>0</v>
      </c>
    </row>
    <row r="23" spans="2:16" x14ac:dyDescent="0.2">
      <c r="B23" s="119" t="s">
        <v>178</v>
      </c>
      <c r="C23" s="125">
        <f>C19+C22</f>
        <v>33.365192870000001</v>
      </c>
      <c r="D23" s="125">
        <f>D19+D22</f>
        <v>-6.045333409999941</v>
      </c>
      <c r="E23" s="125">
        <f>E19+E22</f>
        <v>-13.894391689649147</v>
      </c>
      <c r="F23" s="125">
        <f>SUM(C23:E23)</f>
        <v>13.425467770350913</v>
      </c>
      <c r="G23" s="125">
        <f>G19+G22</f>
        <v>22.093398250000003</v>
      </c>
      <c r="H23" s="125">
        <f>H19+H22</f>
        <v>4.89260921999999</v>
      </c>
      <c r="I23" s="125">
        <f>I19+I22</f>
        <v>6.5104751498245745</v>
      </c>
      <c r="J23" s="125">
        <f>SUM(G23:I23)</f>
        <v>33.496482619824569</v>
      </c>
      <c r="L23" s="157">
        <f>'[24]IS pf consd TC_pc'!$F23</f>
        <v>13.425467770350913</v>
      </c>
      <c r="M23" s="157">
        <f t="shared" si="0"/>
        <v>0</v>
      </c>
      <c r="N23" s="157"/>
      <c r="O23" s="157">
        <f>'[24]IS pf consd TC_pc'!$J23</f>
        <v>33.496482619824569</v>
      </c>
      <c r="P23" s="157">
        <f>J23-O23</f>
        <v>0</v>
      </c>
    </row>
    <row r="24" spans="2:16" s="12" customFormat="1" x14ac:dyDescent="0.2">
      <c r="B24" s="130" t="s">
        <v>19</v>
      </c>
      <c r="C24" s="131">
        <f>C23/C$10</f>
        <v>0.15657516076070119</v>
      </c>
      <c r="D24" s="131">
        <f>D23/D$10</f>
        <v>-5.1448562430741446E-2</v>
      </c>
      <c r="E24" s="131"/>
      <c r="F24" s="132">
        <f>F23/F$10</f>
        <v>4.0622431431339735E-2</v>
      </c>
      <c r="G24" s="131">
        <f>G23/G$10</f>
        <v>0.20471361799839474</v>
      </c>
      <c r="H24" s="131">
        <f>H23/H$10</f>
        <v>7.6292733126591197E-2</v>
      </c>
      <c r="I24" s="131"/>
      <c r="J24" s="132">
        <f>J23/J$10</f>
        <v>0.19478459275184637</v>
      </c>
      <c r="L24" s="157">
        <f>'[24]IS pf consd TC_pc'!$F24</f>
        <v>4.0622431431339735E-2</v>
      </c>
      <c r="M24" s="157">
        <f t="shared" si="0"/>
        <v>0</v>
      </c>
      <c r="N24" s="157"/>
      <c r="O24" s="157">
        <f>'[24]IS pf consd TC_pc'!$J24</f>
        <v>0.19478459275184637</v>
      </c>
      <c r="P24" s="157">
        <f>J24-O24</f>
        <v>0</v>
      </c>
    </row>
    <row r="25" spans="2:16" ht="5.0999999999999996" customHeight="1" x14ac:dyDescent="0.2">
      <c r="B25" s="123"/>
      <c r="C25" s="124"/>
      <c r="D25" s="124"/>
      <c r="E25" s="124"/>
      <c r="F25" s="127"/>
      <c r="G25" s="124"/>
      <c r="H25" s="124"/>
      <c r="I25" s="124"/>
      <c r="J25" s="127"/>
      <c r="L25" s="157"/>
      <c r="M25" s="157"/>
      <c r="N25" s="157"/>
      <c r="O25" s="157"/>
      <c r="P25" s="157"/>
    </row>
    <row r="26" spans="2:16" x14ac:dyDescent="0.2">
      <c r="B26" s="123"/>
      <c r="C26" s="124"/>
      <c r="D26" s="124"/>
      <c r="E26" s="124"/>
      <c r="F26" s="127"/>
      <c r="G26" s="124"/>
      <c r="H26" s="124"/>
      <c r="I26" s="124"/>
      <c r="J26" s="127"/>
      <c r="L26" s="157">
        <f>'[24]IS pf consd TC_pc'!$F26</f>
        <v>0</v>
      </c>
      <c r="M26" s="157">
        <f t="shared" si="0"/>
        <v>0</v>
      </c>
      <c r="N26" s="157"/>
      <c r="O26" s="157">
        <f>'[24]IS pf consd TC_pc'!$J26</f>
        <v>0</v>
      </c>
      <c r="P26" s="157">
        <f t="shared" ref="P26:P32" si="5">J26-O26</f>
        <v>0</v>
      </c>
    </row>
    <row r="27" spans="2:16" x14ac:dyDescent="0.2">
      <c r="B27" s="128" t="s">
        <v>94</v>
      </c>
      <c r="C27" s="129">
        <f>+'[23]GuV_2014 gerundet'!$F$25</f>
        <v>-1.2036379999999999E-2</v>
      </c>
      <c r="D27" s="129">
        <f>+'[23]GuV_2014 gerundet'!M25</f>
        <v>0.03</v>
      </c>
      <c r="E27" s="133">
        <f>+'[23]GuV_2014 gerundet'!U25</f>
        <v>0</v>
      </c>
      <c r="F27" s="127">
        <f>SUM(C27:E27)</f>
        <v>1.796362E-2</v>
      </c>
      <c r="G27" s="129">
        <f>+'[23]GuV_30.06 gerundet'!$F$25</f>
        <v>2.0318259999999998E-2</v>
      </c>
      <c r="H27" s="129">
        <f>+'[23]GuV_30.06 gerundet'!M25</f>
        <v>0</v>
      </c>
      <c r="I27" s="133">
        <f>+'[23]GuV_30.06 gerundet'!V25</f>
        <v>0</v>
      </c>
      <c r="J27" s="127">
        <f>SUM(G27:I27)</f>
        <v>2.0318259999999998E-2</v>
      </c>
      <c r="L27" s="157">
        <f>'[24]IS pf consd TC_pc'!$F27</f>
        <v>1.796362E-2</v>
      </c>
      <c r="M27" s="157">
        <f t="shared" si="0"/>
        <v>0</v>
      </c>
      <c r="N27" s="157"/>
      <c r="O27" s="157">
        <f>'[24]IS pf consd TC_pc'!$J27</f>
        <v>2.0318259999999998E-2</v>
      </c>
      <c r="P27" s="157">
        <f t="shared" si="5"/>
        <v>0</v>
      </c>
    </row>
    <row r="28" spans="2:16" x14ac:dyDescent="0.2">
      <c r="B28" s="128" t="s">
        <v>69</v>
      </c>
      <c r="C28" s="129">
        <f>+'[23]GuV_2014 gerundet'!$F$26</f>
        <v>0.11227458999999999</v>
      </c>
      <c r="D28" s="129">
        <f>+'[23]GuV_2014 gerundet'!M26</f>
        <v>5.6728259999999073E-2</v>
      </c>
      <c r="E28" s="133">
        <f>+'[23]GuV_2014 gerundet'!U26</f>
        <v>0</v>
      </c>
      <c r="F28" s="127">
        <f>SUM(C28:E28)</f>
        <v>0.16900284999999907</v>
      </c>
      <c r="G28" s="129">
        <f>+'[23]GuV_30.06 gerundet'!$F$26</f>
        <v>1.0094629999999999E-2</v>
      </c>
      <c r="H28" s="129">
        <f>+'[23]GuV_30.06 gerundet'!M26</f>
        <v>1.8538999999999999E-4</v>
      </c>
      <c r="I28" s="133">
        <f>+'[23]GuV_30.06 gerundet'!V26</f>
        <v>0</v>
      </c>
      <c r="J28" s="127">
        <f>SUM(G28:I28)</f>
        <v>1.0280019999999999E-2</v>
      </c>
      <c r="L28" s="157">
        <f>'[24]IS pf consd TC_pc'!$F28</f>
        <v>0.16900284999999907</v>
      </c>
      <c r="M28" s="157">
        <f t="shared" si="0"/>
        <v>0</v>
      </c>
      <c r="N28" s="157"/>
      <c r="O28" s="157">
        <f>'[24]IS pf consd TC_pc'!$J28</f>
        <v>1.0280019999999999E-2</v>
      </c>
      <c r="P28" s="157">
        <f t="shared" si="5"/>
        <v>0</v>
      </c>
    </row>
    <row r="29" spans="2:16" x14ac:dyDescent="0.2">
      <c r="B29" s="128" t="s">
        <v>70</v>
      </c>
      <c r="C29" s="129">
        <f>+'[23]GuV_2014 gerundet'!$F$27</f>
        <v>-47.296915290000001</v>
      </c>
      <c r="D29" s="129">
        <f>+'[23]GuV_2014 gerundet'!M27</f>
        <v>-23.690502689999995</v>
      </c>
      <c r="E29" s="129">
        <f>+'[23]GuV_2014 gerundet'!$U$30</f>
        <v>-6.7410996266551892</v>
      </c>
      <c r="F29" s="127">
        <f>SUM(C29:E29)</f>
        <v>-77.728517606655188</v>
      </c>
      <c r="G29" s="129">
        <f>+'[23]GuV_30.06 gerundet'!$F$27</f>
        <v>-13.426276199999998</v>
      </c>
      <c r="H29" s="129">
        <f>+'[23]GuV_30.06 gerundet'!M27</f>
        <v>-18.898609290000007</v>
      </c>
      <c r="I29" s="129">
        <f>+'[23]GuV_30.06 gerundet'!$V$30</f>
        <v>3.4956218573029565</v>
      </c>
      <c r="J29" s="127">
        <f>SUM(G29:I29)</f>
        <v>-28.82926363269705</v>
      </c>
      <c r="L29" s="157">
        <f>'[24]IS pf consd TC_pc'!$F29</f>
        <v>-79.439056696156939</v>
      </c>
      <c r="M29" s="157">
        <f t="shared" si="0"/>
        <v>1.7105390895017507</v>
      </c>
      <c r="N29" s="157"/>
      <c r="O29" s="157">
        <f>'[24]IS pf consd TC_pc'!$J29</f>
        <v>-29.680850185988525</v>
      </c>
      <c r="P29" s="157">
        <f t="shared" si="5"/>
        <v>0.85158655329147592</v>
      </c>
    </row>
    <row r="30" spans="2:16" x14ac:dyDescent="0.2">
      <c r="B30" s="128"/>
      <c r="C30" s="129"/>
      <c r="D30" s="129"/>
      <c r="E30" s="129"/>
      <c r="F30" s="127"/>
      <c r="G30" s="129"/>
      <c r="H30" s="129"/>
      <c r="I30" s="129"/>
      <c r="J30" s="127"/>
      <c r="L30" s="157">
        <f>'[24]IS pf consd TC_pc'!$F30</f>
        <v>0</v>
      </c>
      <c r="M30" s="157">
        <f t="shared" si="0"/>
        <v>0</v>
      </c>
      <c r="N30" s="157"/>
      <c r="O30" s="157">
        <f>'[24]IS pf consd TC_pc'!$J30</f>
        <v>0</v>
      </c>
      <c r="P30" s="157">
        <f t="shared" si="5"/>
        <v>0</v>
      </c>
    </row>
    <row r="31" spans="2:16" x14ac:dyDescent="0.2">
      <c r="B31" s="128"/>
      <c r="C31" s="129"/>
      <c r="D31" s="129"/>
      <c r="E31" s="129"/>
      <c r="F31" s="127"/>
      <c r="G31" s="129"/>
      <c r="H31" s="129"/>
      <c r="I31" s="129"/>
      <c r="J31" s="127"/>
      <c r="L31" s="157">
        <f>'[24]IS pf consd TC_pc'!$F31</f>
        <v>0</v>
      </c>
      <c r="M31" s="157">
        <f t="shared" si="0"/>
        <v>0</v>
      </c>
      <c r="N31" s="157"/>
      <c r="O31" s="157">
        <f>'[24]IS pf consd TC_pc'!$J31</f>
        <v>0</v>
      </c>
      <c r="P31" s="157">
        <f t="shared" si="5"/>
        <v>0</v>
      </c>
    </row>
    <row r="32" spans="2:16" x14ac:dyDescent="0.2">
      <c r="B32" s="128" t="s">
        <v>95</v>
      </c>
      <c r="C32" s="129">
        <f>+'[23]GuV_2014 gerundet'!$F$31</f>
        <v>-5.3519999999999998E-2</v>
      </c>
      <c r="D32" s="133">
        <f>+'[23]GuV_2014 gerundet'!$M$31</f>
        <v>0</v>
      </c>
      <c r="E32" s="133">
        <f>+'[23]GuV_2014 gerundet'!$U$31</f>
        <v>0</v>
      </c>
      <c r="F32" s="127">
        <f>SUM(C32:E32)</f>
        <v>-5.3519999999999998E-2</v>
      </c>
      <c r="G32" s="129">
        <f>+'[23]GuV_30.06 gerundet'!$F$31</f>
        <v>-4.0648820299999997</v>
      </c>
      <c r="H32" s="133">
        <f>+'[23]GuV_30.06 gerundet'!$M$31</f>
        <v>0</v>
      </c>
      <c r="I32" s="133">
        <f>+'[23]GuV_30.06 gerundet'!$U$31</f>
        <v>0</v>
      </c>
      <c r="J32" s="127">
        <f>SUM(G32:I32)</f>
        <v>-4.0648820299999997</v>
      </c>
      <c r="L32" s="157">
        <f>'[24]IS pf consd TC_pc'!$F32</f>
        <v>-5.3519999999999998E-2</v>
      </c>
      <c r="M32" s="157">
        <f t="shared" si="0"/>
        <v>0</v>
      </c>
      <c r="N32" s="157"/>
      <c r="O32" s="157">
        <f>'[24]IS pf consd TC_pc'!$J32</f>
        <v>-4.0648820299999997</v>
      </c>
      <c r="P32" s="157">
        <f t="shared" si="5"/>
        <v>0</v>
      </c>
    </row>
    <row r="33" spans="2:16" ht="5.0999999999999996" customHeight="1" x14ac:dyDescent="0.2">
      <c r="B33" s="123"/>
      <c r="C33" s="124"/>
      <c r="D33" s="124"/>
      <c r="E33" s="124"/>
      <c r="F33" s="127"/>
      <c r="G33" s="124"/>
      <c r="H33" s="124"/>
      <c r="I33" s="124"/>
      <c r="J33" s="127"/>
      <c r="L33" s="157"/>
      <c r="M33" s="157"/>
      <c r="N33" s="157"/>
      <c r="O33" s="157"/>
      <c r="P33" s="157"/>
    </row>
    <row r="34" spans="2:16" x14ac:dyDescent="0.2">
      <c r="B34" s="119" t="s">
        <v>179</v>
      </c>
      <c r="C34" s="125">
        <f>C23+SUM(C27:C33)</f>
        <v>-13.885004209999998</v>
      </c>
      <c r="D34" s="125">
        <f>D23+SUM(D27:D33)</f>
        <v>-29.649107839999939</v>
      </c>
      <c r="E34" s="125">
        <f>E23+SUM(E27:E33)</f>
        <v>-20.635491316304336</v>
      </c>
      <c r="F34" s="125">
        <f>SUM(C34:E34)</f>
        <v>-64.169603366304273</v>
      </c>
      <c r="G34" s="125">
        <f>G23+SUM(G27:G33)</f>
        <v>4.6326529100000045</v>
      </c>
      <c r="H34" s="125">
        <f>H23+SUM(H27:H33)</f>
        <v>-14.005814680000018</v>
      </c>
      <c r="I34" s="125">
        <f>I23+SUM(I27:I33)</f>
        <v>10.006097007127531</v>
      </c>
      <c r="J34" s="125">
        <f>SUM(G34:I34)</f>
        <v>0.63293523712751742</v>
      </c>
      <c r="L34" s="157">
        <f>'[24]IS pf consd TC_pc'!$F34</f>
        <v>-65.880142455806023</v>
      </c>
      <c r="M34" s="157">
        <f t="shared" si="0"/>
        <v>1.7105390895017507</v>
      </c>
      <c r="N34" s="157"/>
      <c r="O34" s="157">
        <f>'[24]IS pf consd TC_pc'!$J34</f>
        <v>-0.21865131616395672</v>
      </c>
      <c r="P34" s="157">
        <f>J34-O34</f>
        <v>0.85158655329147415</v>
      </c>
    </row>
    <row r="35" spans="2:16" s="12" customFormat="1" x14ac:dyDescent="0.2">
      <c r="B35" s="130" t="s">
        <v>19</v>
      </c>
      <c r="C35" s="131">
        <f>C34/C$10</f>
        <v>-6.5159124804536533E-2</v>
      </c>
      <c r="D35" s="131">
        <f>D34/D$10</f>
        <v>-0.25232751814792581</v>
      </c>
      <c r="E35" s="131"/>
      <c r="F35" s="132">
        <f>F34/F$10</f>
        <v>-0.19416271800083645</v>
      </c>
      <c r="G35" s="131">
        <f>G34/G$10</f>
        <v>4.2925362925411104E-2</v>
      </c>
      <c r="H35" s="131">
        <f>H34/H$10</f>
        <v>-0.21839918815378778</v>
      </c>
      <c r="I35" s="131"/>
      <c r="J35" s="132">
        <f>J34/J$10</f>
        <v>3.6805665180263177E-3</v>
      </c>
      <c r="L35" s="157">
        <f>'[24]IS pf consd TC_pc'!$F35</f>
        <v>-0.19933842271835595</v>
      </c>
      <c r="M35" s="157">
        <f t="shared" si="0"/>
        <v>5.1757047175194915E-3</v>
      </c>
      <c r="N35" s="157"/>
      <c r="O35" s="157">
        <f>'[24]IS pf consd TC_pc'!$J35</f>
        <v>-1.2714740248113421E-3</v>
      </c>
      <c r="P35" s="157">
        <f>J35-O35</f>
        <v>4.9520405428376598E-3</v>
      </c>
    </row>
    <row r="36" spans="2:16" ht="5.0999999999999996" customHeight="1" x14ac:dyDescent="0.2">
      <c r="B36" s="123"/>
      <c r="C36" s="134"/>
      <c r="D36" s="134"/>
      <c r="E36" s="134"/>
      <c r="F36" s="127"/>
      <c r="G36" s="134"/>
      <c r="H36" s="134"/>
      <c r="I36" s="134"/>
      <c r="J36" s="127"/>
      <c r="L36" s="157"/>
      <c r="M36" s="157"/>
      <c r="N36" s="157"/>
      <c r="O36" s="157"/>
      <c r="P36" s="157"/>
    </row>
    <row r="37" spans="2:16" x14ac:dyDescent="0.2">
      <c r="B37" s="123" t="s">
        <v>68</v>
      </c>
      <c r="C37" s="124">
        <f>+'[23]GuV_2014 gerundet'!$F$34</f>
        <v>-8.0091759099999997</v>
      </c>
      <c r="D37" s="124">
        <f>+'[23]GuV_2014 gerundet'!$M$34</f>
        <v>-0.58901603999999974</v>
      </c>
      <c r="E37" s="124">
        <f>+'[23]GuV_2014 gerundet'!$U$34</f>
        <v>-1.927092830822974</v>
      </c>
      <c r="F37" s="127">
        <f>SUM(C37:E37)</f>
        <v>-10.525284780822975</v>
      </c>
      <c r="G37" s="124">
        <f>+'[23]GuV_30.06 gerundet'!$F$34</f>
        <v>-4.5967229500000002</v>
      </c>
      <c r="H37" s="124">
        <f>+'[23]GuV_30.06 gerundet'!$M$34</f>
        <v>2.3313815199999999</v>
      </c>
      <c r="I37" s="124">
        <f>+'[23]GuV_30.06 gerundet'!$V$34</f>
        <v>-0.95854641541148711</v>
      </c>
      <c r="J37" s="127">
        <f>SUM(G37:I37)</f>
        <v>-3.2238878454114874</v>
      </c>
      <c r="L37" s="157">
        <f>'[24]IS pf consd TC_pc'!$F37</f>
        <v>-10.525284780822975</v>
      </c>
      <c r="M37" s="157">
        <f t="shared" si="0"/>
        <v>0</v>
      </c>
      <c r="N37" s="157"/>
      <c r="O37" s="157">
        <f>'[24]IS pf consd TC_pc'!$J37</f>
        <v>-3.2238878454114874</v>
      </c>
      <c r="P37" s="157">
        <f>J37-O37</f>
        <v>0</v>
      </c>
    </row>
    <row r="38" spans="2:16" x14ac:dyDescent="0.2">
      <c r="B38" s="119" t="s">
        <v>112</v>
      </c>
      <c r="C38" s="125">
        <f>C34+C37</f>
        <v>-21.894180119999998</v>
      </c>
      <c r="D38" s="125">
        <f>D34+D37</f>
        <v>-30.238123879999939</v>
      </c>
      <c r="E38" s="125">
        <f>E34+E37</f>
        <v>-22.562584147127311</v>
      </c>
      <c r="F38" s="125">
        <f>SUM(C38:E38)</f>
        <v>-74.694888147127244</v>
      </c>
      <c r="G38" s="125">
        <f>G34+G37</f>
        <v>3.5929960000004257E-2</v>
      </c>
      <c r="H38" s="125">
        <f>H34+H37</f>
        <v>-11.674433160000017</v>
      </c>
      <c r="I38" s="125">
        <f>I34+I37</f>
        <v>9.0475505917160444</v>
      </c>
      <c r="J38" s="125">
        <f>SUM(G38:I38)</f>
        <v>-2.5909526082839687</v>
      </c>
      <c r="L38" s="157">
        <f>'[24]IS pf consd TC_pc'!$F38</f>
        <v>-76.405427236628995</v>
      </c>
      <c r="M38" s="157">
        <f t="shared" si="0"/>
        <v>1.7105390895017507</v>
      </c>
      <c r="N38" s="157"/>
      <c r="O38" s="157">
        <f>'[24]IS pf consd TC_pc'!$J38</f>
        <v>-3.4425391615754428</v>
      </c>
      <c r="P38" s="157">
        <f>J38-O38</f>
        <v>0.85158655329147415</v>
      </c>
    </row>
    <row r="39" spans="2:16" s="12" customFormat="1" x14ac:dyDescent="0.2">
      <c r="B39" s="130" t="s">
        <v>19</v>
      </c>
      <c r="C39" s="131">
        <f>C38/C$10</f>
        <v>-0.10274434154687827</v>
      </c>
      <c r="D39" s="131">
        <f>D38/D$10</f>
        <v>-0.25734031503626958</v>
      </c>
      <c r="E39" s="135"/>
      <c r="F39" s="132">
        <f>F38/F$10</f>
        <v>-0.2260098511225995</v>
      </c>
      <c r="G39" s="131">
        <f>G38/G$10</f>
        <v>3.3292081294639559E-4</v>
      </c>
      <c r="H39" s="131">
        <f>H38/H$10</f>
        <v>-0.18204487083072413</v>
      </c>
      <c r="I39" s="135"/>
      <c r="J39" s="132">
        <f>J38/J$10</f>
        <v>-1.506658637481054E-2</v>
      </c>
      <c r="L39" s="157">
        <f>'[24]IS pf consd TC_pc'!$F39</f>
        <v>-0.23118555584011899</v>
      </c>
      <c r="M39" s="157">
        <f t="shared" si="0"/>
        <v>5.1757047175194915E-3</v>
      </c>
      <c r="N39" s="157"/>
      <c r="O39" s="157">
        <f>'[24]IS pf consd TC_pc'!$J39</f>
        <v>-2.0018626917648202E-2</v>
      </c>
      <c r="P39" s="157">
        <f>J39-O39</f>
        <v>4.9520405428376615E-3</v>
      </c>
    </row>
    <row r="40" spans="2:16" ht="5.0999999999999996" customHeight="1" x14ac:dyDescent="0.2">
      <c r="B40" s="123"/>
      <c r="C40" s="124"/>
      <c r="D40" s="124"/>
      <c r="E40" s="124"/>
      <c r="F40" s="127"/>
      <c r="G40" s="124"/>
      <c r="H40" s="124"/>
      <c r="I40" s="124"/>
      <c r="J40" s="127"/>
      <c r="L40" s="157"/>
      <c r="M40" s="157"/>
      <c r="N40" s="157"/>
      <c r="O40" s="157"/>
      <c r="P40" s="157"/>
    </row>
    <row r="41" spans="2:16" x14ac:dyDescent="0.2">
      <c r="B41" s="123" t="s">
        <v>71</v>
      </c>
      <c r="C41" s="134">
        <f>+'[23]GuV_2014 gerundet'!$F$37</f>
        <v>-24.121328699999999</v>
      </c>
      <c r="D41" s="134">
        <f>+'[23]GuV_2014 gerundet'!M37</f>
        <v>-30.238123879999939</v>
      </c>
      <c r="E41" s="134">
        <f>+'[23]GuV_2014 gerundet'!U37</f>
        <v>-22.562584147127311</v>
      </c>
      <c r="F41" s="127">
        <f t="shared" ref="F41:F42" si="6">SUM(C41:E41)</f>
        <v>-76.922036727127249</v>
      </c>
      <c r="G41" s="134">
        <f>+'[23]GuV_30.06 gerundet'!$F$37</f>
        <v>-1.1601663899999999</v>
      </c>
      <c r="H41" s="134">
        <f>+'[23]GuV_30.06 gerundet'!M37</f>
        <v>-11.674433160000023</v>
      </c>
      <c r="I41" s="134">
        <f>+'[23]GuV_30.06 gerundet'!V37</f>
        <v>9.0475505917160461</v>
      </c>
      <c r="J41" s="127">
        <f t="shared" ref="J41:J42" si="7">SUM(G41:I41)</f>
        <v>-3.787048958283977</v>
      </c>
      <c r="L41" s="157">
        <f>'[24]IS pf consd TC_pc'!$F41</f>
        <v>-78.632575816629014</v>
      </c>
      <c r="M41" s="157">
        <f t="shared" si="0"/>
        <v>1.7105390895017649</v>
      </c>
      <c r="N41" s="157"/>
      <c r="O41" s="157">
        <f>'[24]IS pf consd TC_pc'!$J41</f>
        <v>-4.6386355115754512</v>
      </c>
      <c r="P41" s="157">
        <f>J41-O41</f>
        <v>0.85158655329147415</v>
      </c>
    </row>
    <row r="42" spans="2:16" x14ac:dyDescent="0.2">
      <c r="B42" s="123" t="s">
        <v>72</v>
      </c>
      <c r="C42" s="134">
        <f>+'[23]GuV_2014 gerundet'!$F$38</f>
        <v>2.2271485800000002</v>
      </c>
      <c r="D42" s="134">
        <f>+'[23]GuV_2014 gerundet'!M38</f>
        <v>0</v>
      </c>
      <c r="E42" s="134">
        <f>+'[23]GuV_2014 gerundet'!U38</f>
        <v>0</v>
      </c>
      <c r="F42" s="127">
        <f t="shared" si="6"/>
        <v>2.2271485800000002</v>
      </c>
      <c r="G42" s="134">
        <f>+'[23]GuV_30.06 gerundet'!$F$38</f>
        <v>1.1960963500000001</v>
      </c>
      <c r="H42" s="134">
        <f>+'[23]GuV_30.06 gerundet'!M38</f>
        <v>0</v>
      </c>
      <c r="I42" s="134">
        <f>+'[23]GuV_30.06 gerundet'!V38</f>
        <v>0</v>
      </c>
      <c r="J42" s="127">
        <f t="shared" si="7"/>
        <v>1.1960963500000001</v>
      </c>
      <c r="L42" s="157">
        <f>'[24]IS pf consd TC_pc'!$F42</f>
        <v>2.2271485800000002</v>
      </c>
      <c r="M42" s="157">
        <f t="shared" si="0"/>
        <v>0</v>
      </c>
      <c r="N42" s="157"/>
      <c r="O42" s="157">
        <f>'[24]IS pf consd TC_pc'!$J42</f>
        <v>1.1960963500000001</v>
      </c>
      <c r="P42" s="157">
        <f>J42-O42</f>
        <v>0</v>
      </c>
    </row>
    <row r="43" spans="2:16" x14ac:dyDescent="0.2">
      <c r="B43" s="136"/>
      <c r="C43" s="137"/>
      <c r="D43" s="137"/>
      <c r="E43" s="137"/>
      <c r="F43" s="137"/>
      <c r="G43" s="137"/>
      <c r="H43" s="137"/>
      <c r="I43" s="137"/>
      <c r="J43" s="137"/>
    </row>
    <row r="44" spans="2:16" ht="7.5" customHeight="1" x14ac:dyDescent="0.2">
      <c r="B44" s="123"/>
      <c r="C44" s="138"/>
      <c r="D44" s="138"/>
      <c r="E44" s="138"/>
      <c r="F44" s="138"/>
      <c r="G44" s="138"/>
      <c r="H44" s="138"/>
      <c r="I44" s="138"/>
      <c r="J44" s="138"/>
    </row>
    <row r="45" spans="2:16" x14ac:dyDescent="0.2">
      <c r="B45" s="125" t="s">
        <v>180</v>
      </c>
      <c r="C45" s="125"/>
      <c r="D45" s="125"/>
      <c r="E45" s="125"/>
      <c r="F45" s="125"/>
      <c r="G45" s="125"/>
      <c r="H45" s="125"/>
      <c r="I45" s="125"/>
      <c r="J45" s="125"/>
    </row>
    <row r="46" spans="2:16" x14ac:dyDescent="0.2">
      <c r="B46" s="130" t="s">
        <v>181</v>
      </c>
      <c r="C46" s="135">
        <f>C45/C10</f>
        <v>0</v>
      </c>
      <c r="D46" s="135"/>
      <c r="E46" s="135"/>
      <c r="F46" s="135"/>
      <c r="G46" s="135">
        <f>G45/G10</f>
        <v>0</v>
      </c>
      <c r="H46" s="135"/>
      <c r="I46" s="135"/>
      <c r="J46" s="135"/>
    </row>
    <row r="47" spans="2:16" ht="3" customHeight="1" x14ac:dyDescent="0.2">
      <c r="B47" s="136"/>
      <c r="C47" s="136"/>
      <c r="D47" s="136"/>
      <c r="E47" s="136"/>
      <c r="F47" s="136"/>
      <c r="G47" s="136"/>
      <c r="H47" s="136"/>
      <c r="I47" s="136"/>
      <c r="J47" s="136"/>
    </row>
    <row r="49" spans="2:10" x14ac:dyDescent="0.2">
      <c r="B49" s="139" t="s">
        <v>182</v>
      </c>
      <c r="C49" s="140">
        <f>+C38-'[23]GuV_2014 gerundet'!F35</f>
        <v>0</v>
      </c>
      <c r="D49" s="140">
        <f>+D38-'[23]GuV_2014 gerundet'!M35</f>
        <v>0</v>
      </c>
      <c r="E49" s="140">
        <f>+E38-'[23]GuV_2014 gerundet'!U35</f>
        <v>0</v>
      </c>
      <c r="F49" s="140">
        <f>+F38-'[23]GuV_2014 gerundet'!W35</f>
        <v>0</v>
      </c>
      <c r="G49" s="140">
        <f>+G38-'[23]GuV_30.06 gerundet'!F35</f>
        <v>-1.7763568394002505E-15</v>
      </c>
      <c r="H49" s="140">
        <f>+H38-'[23]GuV_30.06 gerundet'!M35</f>
        <v>0</v>
      </c>
      <c r="I49" s="140">
        <f>+I38-'[23]GuV_30.06 gerundet'!V35</f>
        <v>0</v>
      </c>
      <c r="J49" s="140">
        <f>+J38-'[23]GuV_30.06 gerundet'!X35</f>
        <v>6.6613381477509392E-15</v>
      </c>
    </row>
    <row r="50" spans="2:10" x14ac:dyDescent="0.2">
      <c r="B50" s="139" t="s">
        <v>182</v>
      </c>
      <c r="C50" s="140">
        <f>+C41-'[23]GuV_2014 gerundet'!F37</f>
        <v>0</v>
      </c>
      <c r="D50" s="140">
        <f>+D41-'[23]GuV_2014 gerundet'!M37</f>
        <v>0</v>
      </c>
      <c r="E50" s="140">
        <f>+E41-'[23]GuV_2014 gerundet'!U37</f>
        <v>0</v>
      </c>
      <c r="F50" s="140">
        <f>+F41-'[23]GuV_2014 gerundet'!W37</f>
        <v>0</v>
      </c>
      <c r="G50" s="140">
        <f>+G41-'[23]GuV_30.06 gerundet'!F37</f>
        <v>0</v>
      </c>
      <c r="H50" s="140">
        <f>+H41-'[23]GuV_30.06 gerundet'!M37</f>
        <v>0</v>
      </c>
      <c r="I50" s="140">
        <f>+I41-'[23]GuV_30.06 gerundet'!V37</f>
        <v>0</v>
      </c>
      <c r="J50" s="140">
        <f>+J41-'[23]GuV_30.06 gerundet'!X37</f>
        <v>0</v>
      </c>
    </row>
    <row r="51" spans="2:10" x14ac:dyDescent="0.2">
      <c r="B51" s="139" t="s">
        <v>182</v>
      </c>
      <c r="C51" s="140">
        <f>+C42-'[23]GuV_2014 gerundet'!F38</f>
        <v>0</v>
      </c>
      <c r="D51" s="140">
        <f>+D42-'[23]GuV_2014 gerundet'!M38</f>
        <v>0</v>
      </c>
      <c r="E51" s="140">
        <f>+E42-'[23]GuV_2014 gerundet'!U38</f>
        <v>0</v>
      </c>
      <c r="F51" s="140">
        <f>+F42-'[23]GuV_2014 gerundet'!W38</f>
        <v>0</v>
      </c>
      <c r="G51" s="140">
        <f>+G42-'[23]GuV_30.06 gerundet'!F38</f>
        <v>0</v>
      </c>
      <c r="H51" s="140">
        <f>+H42-'[23]GuV_30.06 gerundet'!M38</f>
        <v>0</v>
      </c>
      <c r="I51" s="140">
        <f>+I42-'[23]GuV_30.06 gerundet'!V38</f>
        <v>0</v>
      </c>
      <c r="J51" s="140">
        <f>+J42-'[23]GuV_30.06 gerundet'!X38</f>
        <v>0</v>
      </c>
    </row>
  </sheetData>
  <mergeCells count="2">
    <mergeCell ref="C5:F5"/>
    <mergeCell ref="G5:J5"/>
  </mergeCells>
  <pageMargins left="0.70866141732283472" right="0.70866141732283472" top="0.74803149606299213" bottom="0.74803149606299213" header="0.31496062992125984" footer="0.31496062992125984"/>
  <pageSetup paperSize="9" scale="53" orientation="landscape" r:id="rId1"/>
  <headerFooter>
    <oddFooter>&amp;C&amp;8Tele Columbus AG, &amp;F, &amp;D</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J67"/>
  <sheetViews>
    <sheetView showGridLines="0" showWhiteSpace="0" view="pageBreakPreview" zoomScale="90" zoomScaleNormal="100" zoomScaleSheetLayoutView="90" workbookViewId="0">
      <pane xSplit="2" ySplit="7" topLeftCell="C8" activePane="bottomRight" state="frozen"/>
      <selection activeCell="D25" sqref="D25"/>
      <selection pane="topRight" activeCell="D25" sqref="D25"/>
      <selection pane="bottomLeft" activeCell="D25" sqref="D25"/>
      <selection pane="bottomRight" activeCell="D25" sqref="D25"/>
    </sheetView>
  </sheetViews>
  <sheetFormatPr baseColWidth="10" defaultColWidth="9.140625" defaultRowHeight="12.75" x14ac:dyDescent="0.2"/>
  <cols>
    <col min="1" max="1" width="2.7109375" customWidth="1"/>
    <col min="2" max="2" width="67.7109375" customWidth="1"/>
    <col min="3" max="6" width="13.7109375" customWidth="1"/>
    <col min="10" max="10" width="14.42578125" customWidth="1"/>
  </cols>
  <sheetData>
    <row r="3" spans="2:10" s="10" customFormat="1" x14ac:dyDescent="0.2">
      <c r="B3" s="141" t="s">
        <v>32</v>
      </c>
      <c r="C3" s="141"/>
    </row>
    <row r="4" spans="2:10" x14ac:dyDescent="0.2">
      <c r="B4" s="119"/>
      <c r="C4" s="218" t="s">
        <v>166</v>
      </c>
      <c r="D4" s="218"/>
      <c r="E4" s="218"/>
      <c r="F4" s="219"/>
    </row>
    <row r="5" spans="2:10" x14ac:dyDescent="0.2">
      <c r="B5" s="119"/>
      <c r="C5" s="120" t="s">
        <v>167</v>
      </c>
      <c r="D5" s="121" t="s">
        <v>168</v>
      </c>
      <c r="E5" s="121" t="s">
        <v>169</v>
      </c>
      <c r="F5" s="121" t="s">
        <v>170</v>
      </c>
    </row>
    <row r="6" spans="2:10" x14ac:dyDescent="0.2">
      <c r="B6" s="119" t="s">
        <v>115</v>
      </c>
      <c r="C6" s="120" t="s">
        <v>173</v>
      </c>
      <c r="D6" s="120" t="s">
        <v>173</v>
      </c>
      <c r="E6" s="121" t="s">
        <v>171</v>
      </c>
      <c r="F6" s="121" t="s">
        <v>172</v>
      </c>
      <c r="G6" s="118" t="s">
        <v>182</v>
      </c>
      <c r="I6" s="155" t="s">
        <v>186</v>
      </c>
      <c r="J6" s="155" t="s">
        <v>185</v>
      </c>
    </row>
    <row r="7" spans="2:10" ht="5.0999999999999996" customHeight="1" x14ac:dyDescent="0.2">
      <c r="B7" s="122"/>
      <c r="C7" s="142"/>
    </row>
    <row r="8" spans="2:10" x14ac:dyDescent="0.2">
      <c r="B8" s="143" t="s">
        <v>8</v>
      </c>
      <c r="C8" s="142"/>
    </row>
    <row r="9" spans="2:10" x14ac:dyDescent="0.2">
      <c r="B9" s="123" t="s">
        <v>34</v>
      </c>
      <c r="C9" s="144">
        <f>+'[23]Bilanz_30.06 gerundet'!$F$14</f>
        <v>211.16981497999996</v>
      </c>
      <c r="D9" s="144">
        <f>+'[23]Bilanz_30.06 gerundet'!$M$14</f>
        <v>170.51648193999998</v>
      </c>
      <c r="E9" s="144">
        <f>+'[23]Bilanz_30.06 gerundet'!$T$14</f>
        <v>-0.51870366999999995</v>
      </c>
      <c r="F9" s="52">
        <f>+SUM(C9:E9)</f>
        <v>381.16759324999992</v>
      </c>
      <c r="G9" s="118">
        <f>+C9-'[25]Balance Sheet'!G9</f>
        <v>0</v>
      </c>
      <c r="I9" s="157">
        <f>'[24]BS pf consd TC_pc'!$F9</f>
        <v>381.16759324999992</v>
      </c>
      <c r="J9" s="156">
        <f>F9-I9</f>
        <v>0</v>
      </c>
    </row>
    <row r="10" spans="2:10" x14ac:dyDescent="0.2">
      <c r="B10" s="123" t="s">
        <v>35</v>
      </c>
      <c r="C10" s="144">
        <f>+'[23]Bilanz_30.06 gerundet'!$F$15</f>
        <v>392.55132843000001</v>
      </c>
      <c r="D10" s="144">
        <f>+'[23]Bilanz_30.06 gerundet'!$M$15</f>
        <v>212.03301316000002</v>
      </c>
      <c r="E10" s="144">
        <f>+'[23]Bilanz_30.06 gerundet'!$T$19</f>
        <v>371.77790304306308</v>
      </c>
      <c r="F10" s="52">
        <f t="shared" ref="F10:F16" si="0">+SUM(C10:E10)</f>
        <v>976.36224463306303</v>
      </c>
      <c r="G10" s="118">
        <f>+C10-'[25]Balance Sheet'!G10</f>
        <v>0</v>
      </c>
      <c r="I10" s="157">
        <f>'[24]BS pf consd TC_pc'!$F10</f>
        <v>976.36224463306303</v>
      </c>
      <c r="J10" s="156">
        <f t="shared" ref="J10:J63" si="1">F10-I10</f>
        <v>0</v>
      </c>
    </row>
    <row r="11" spans="2:10" x14ac:dyDescent="0.2">
      <c r="B11" s="123" t="s">
        <v>36</v>
      </c>
      <c r="C11" s="145">
        <v>0</v>
      </c>
      <c r="D11" s="144">
        <f>+'[23]Bilanz_30.06 gerundet'!$M$20</f>
        <v>0</v>
      </c>
      <c r="E11" s="144">
        <f>+'[23]Bilanz_30.06 gerundet'!$T$20</f>
        <v>0</v>
      </c>
      <c r="F11" s="52">
        <f t="shared" si="0"/>
        <v>0</v>
      </c>
      <c r="G11" s="118">
        <f>+C11-'[25]Balance Sheet'!G11</f>
        <v>0</v>
      </c>
      <c r="I11" s="157">
        <f>'[24]BS pf consd TC_pc'!$F11</f>
        <v>0</v>
      </c>
      <c r="J11" s="156">
        <f t="shared" si="1"/>
        <v>0</v>
      </c>
    </row>
    <row r="12" spans="2:10" x14ac:dyDescent="0.2">
      <c r="B12" s="123" t="s">
        <v>37</v>
      </c>
      <c r="C12" s="145">
        <f>+'[23]Bilanz_30.06 gerundet'!$F$21+'[23]Bilanz_30.06 gerundet'!$F$20</f>
        <v>0.33702446000000003</v>
      </c>
      <c r="D12" s="144">
        <f>+'[23]Bilanz_30.06 gerundet'!$M$21</f>
        <v>0</v>
      </c>
      <c r="E12" s="144">
        <f>+'[23]Bilanz_30.06 gerundet'!$T$21</f>
        <v>0</v>
      </c>
      <c r="F12" s="52">
        <f t="shared" si="0"/>
        <v>0.33702446000000003</v>
      </c>
      <c r="G12" s="118">
        <f>+C12-'[25]Balance Sheet'!G12</f>
        <v>0</v>
      </c>
      <c r="I12" s="157">
        <f>'[24]BS pf consd TC_pc'!$F12</f>
        <v>0.33702446000000003</v>
      </c>
      <c r="J12" s="156">
        <f t="shared" si="1"/>
        <v>0</v>
      </c>
    </row>
    <row r="13" spans="2:10" x14ac:dyDescent="0.2">
      <c r="B13" s="128" t="s">
        <v>40</v>
      </c>
      <c r="C13" s="144">
        <f>+'[23]Bilanz_30.06 gerundet'!$F$24</f>
        <v>9.2328070000000012E-2</v>
      </c>
      <c r="D13" s="144">
        <f>+'[23]Bilanz_30.06 gerundet'!$M$24</f>
        <v>-3.6379788070917128E-18</v>
      </c>
      <c r="E13" s="144">
        <f>+'[23]Bilanz_30.06 gerundet'!$T$24</f>
        <v>0</v>
      </c>
      <c r="F13" s="52">
        <f t="shared" si="0"/>
        <v>9.2328070000000012E-2</v>
      </c>
      <c r="G13" s="118">
        <f>+C13-'[25]Balance Sheet'!G13</f>
        <v>0</v>
      </c>
      <c r="I13" s="157">
        <f>'[24]BS pf consd TC_pc'!$F13</f>
        <v>9.2328070000000012E-2</v>
      </c>
      <c r="J13" s="156">
        <f t="shared" si="1"/>
        <v>0</v>
      </c>
    </row>
    <row r="14" spans="2:10" x14ac:dyDescent="0.2">
      <c r="B14" s="123" t="s">
        <v>41</v>
      </c>
      <c r="C14" s="144">
        <f>+'[23]Bilanz_30.06 gerundet'!$F$25</f>
        <v>0.34857459999999996</v>
      </c>
      <c r="D14" s="144">
        <f>+'[23]Bilanz_30.06 gerundet'!$M$25</f>
        <v>0</v>
      </c>
      <c r="E14" s="144">
        <f>+'[23]Bilanz_30.06 gerundet'!$T$25</f>
        <v>0</v>
      </c>
      <c r="F14" s="52">
        <f t="shared" si="0"/>
        <v>0.34857459999999996</v>
      </c>
      <c r="G14" s="118">
        <f>+C14-'[25]Balance Sheet'!G14</f>
        <v>0</v>
      </c>
      <c r="I14" s="157">
        <f>'[24]BS pf consd TC_pc'!$F14</f>
        <v>0.34857459999999996</v>
      </c>
      <c r="J14" s="156">
        <f t="shared" si="1"/>
        <v>0</v>
      </c>
    </row>
    <row r="15" spans="2:10" x14ac:dyDescent="0.2">
      <c r="B15" s="123" t="s">
        <v>74</v>
      </c>
      <c r="C15" s="144">
        <f>+'[23]Bilanz_30.06 gerundet'!$F$26</f>
        <v>1.7549895200000001</v>
      </c>
      <c r="D15" s="144">
        <f>+'[23]Bilanz_30.06 gerundet'!$M$26</f>
        <v>0</v>
      </c>
      <c r="E15" s="144">
        <f>+'[23]Bilanz_30.06 gerundet'!$T$26</f>
        <v>0</v>
      </c>
      <c r="F15" s="52">
        <f t="shared" si="0"/>
        <v>1.7549895200000001</v>
      </c>
      <c r="G15" s="118">
        <f>+C15-'[25]Balance Sheet'!G15</f>
        <v>0</v>
      </c>
      <c r="I15" s="157">
        <f>'[24]BS pf consd TC_pc'!$F15</f>
        <v>1.7549895200000001</v>
      </c>
      <c r="J15" s="156">
        <f t="shared" si="1"/>
        <v>0</v>
      </c>
    </row>
    <row r="16" spans="2:10" x14ac:dyDescent="0.2">
      <c r="B16" s="123" t="s">
        <v>153</v>
      </c>
      <c r="C16" s="144">
        <f>+'[23]Bilanz_30.06 gerundet'!$F$28</f>
        <v>0</v>
      </c>
      <c r="D16" s="144">
        <f>+'[23]Bilanz_30.06 gerundet'!$M$28</f>
        <v>0</v>
      </c>
      <c r="E16" s="144">
        <f>+'[23]Bilanz_30.06 gerundet'!$T$28</f>
        <v>0</v>
      </c>
      <c r="F16" s="52">
        <f t="shared" si="0"/>
        <v>0</v>
      </c>
      <c r="G16" s="118">
        <f>+C16-'[25]Balance Sheet'!G16</f>
        <v>0</v>
      </c>
      <c r="I16" s="157">
        <f>'[24]BS pf consd TC_pc'!$F16</f>
        <v>0</v>
      </c>
      <c r="J16" s="156">
        <f t="shared" si="1"/>
        <v>0</v>
      </c>
    </row>
    <row r="17" spans="2:10" ht="5.0999999999999996" customHeight="1" x14ac:dyDescent="0.2">
      <c r="B17" s="123"/>
      <c r="C17" s="144"/>
      <c r="D17" s="144"/>
      <c r="E17" s="144"/>
      <c r="G17" s="118">
        <f>+C17-'[25]Balance Sheet'!G17</f>
        <v>0</v>
      </c>
      <c r="I17" s="157"/>
      <c r="J17" s="156"/>
    </row>
    <row r="18" spans="2:10" s="12" customFormat="1" x14ac:dyDescent="0.2">
      <c r="B18" s="146" t="s">
        <v>9</v>
      </c>
      <c r="C18" s="147">
        <f t="shared" ref="C18:F18" si="2">+SUM(C9:C16)</f>
        <v>606.25406005999992</v>
      </c>
      <c r="D18" s="147">
        <f t="shared" ref="D18:E18" si="3">+SUM(D9:D16)</f>
        <v>382.5494951</v>
      </c>
      <c r="E18" s="147">
        <f t="shared" si="3"/>
        <v>371.2591993730631</v>
      </c>
      <c r="F18" s="147">
        <f t="shared" si="2"/>
        <v>1360.0627545330628</v>
      </c>
      <c r="G18" s="118">
        <f>+C18-'[25]Balance Sheet'!G18</f>
        <v>0</v>
      </c>
      <c r="I18" s="157">
        <f>'[24]BS pf consd TC_pc'!$F18</f>
        <v>1360.0627545330628</v>
      </c>
      <c r="J18" s="156">
        <f t="shared" si="1"/>
        <v>0</v>
      </c>
    </row>
    <row r="19" spans="2:10" x14ac:dyDescent="0.2">
      <c r="B19" s="123"/>
      <c r="C19" s="144"/>
      <c r="G19" s="118">
        <f>+C19-'[25]Balance Sheet'!G19</f>
        <v>0</v>
      </c>
      <c r="I19" s="157">
        <f>'[24]BS pf consd TC_pc'!$F19</f>
        <v>0</v>
      </c>
      <c r="J19" s="156">
        <f t="shared" si="1"/>
        <v>0</v>
      </c>
    </row>
    <row r="20" spans="2:10" x14ac:dyDescent="0.2">
      <c r="B20" s="143" t="s">
        <v>10</v>
      </c>
      <c r="C20" s="144"/>
      <c r="G20" s="118">
        <f>+C20-'[25]Balance Sheet'!G20</f>
        <v>0</v>
      </c>
      <c r="I20" s="157">
        <f>'[24]BS pf consd TC_pc'!$F20</f>
        <v>0</v>
      </c>
      <c r="J20" s="156">
        <f t="shared" si="1"/>
        <v>0</v>
      </c>
    </row>
    <row r="21" spans="2:10" x14ac:dyDescent="0.2">
      <c r="B21" s="123" t="s">
        <v>38</v>
      </c>
      <c r="C21" s="144">
        <f>+'[23]Bilanz_30.06 gerundet'!$F$31</f>
        <v>4.7336244900000004</v>
      </c>
      <c r="D21" s="144">
        <f>+'[23]Bilanz_30.06 gerundet'!$M$31</f>
        <v>1.6673797999999997</v>
      </c>
      <c r="E21" s="144">
        <f>+'[23]Bilanz_30.06 gerundet'!$T$31</f>
        <v>0</v>
      </c>
      <c r="F21" s="52">
        <f t="shared" ref="F21:F28" si="4">+SUM(C21:E21)</f>
        <v>6.4010042900000004</v>
      </c>
      <c r="G21" s="118">
        <f>+C21-'[25]Balance Sheet'!G21</f>
        <v>0</v>
      </c>
      <c r="I21" s="157">
        <f>'[24]BS pf consd TC_pc'!$F21</f>
        <v>6.4010042900000004</v>
      </c>
      <c r="J21" s="156">
        <f t="shared" si="1"/>
        <v>0</v>
      </c>
    </row>
    <row r="22" spans="2:10" x14ac:dyDescent="0.2">
      <c r="B22" s="123" t="s">
        <v>39</v>
      </c>
      <c r="C22" s="144">
        <f>+'[23]Bilanz_30.06 gerundet'!$F$32</f>
        <v>28.861176440000001</v>
      </c>
      <c r="D22" s="144">
        <f>+'[23]Bilanz_30.06 gerundet'!$M$32</f>
        <v>7.7855611400000013</v>
      </c>
      <c r="E22" s="144">
        <f>+'[23]Bilanz_30.06 gerundet'!$T$32</f>
        <v>-0.52120255000000004</v>
      </c>
      <c r="F22" s="52">
        <f t="shared" si="4"/>
        <v>36.125535030000002</v>
      </c>
      <c r="G22" s="118">
        <f>+C22-'[25]Balance Sheet'!G22</f>
        <v>0</v>
      </c>
      <c r="I22" s="157">
        <f>'[24]BS pf consd TC_pc'!$F22</f>
        <v>36.125535030000002</v>
      </c>
      <c r="J22" s="156">
        <f t="shared" si="1"/>
        <v>0</v>
      </c>
    </row>
    <row r="23" spans="2:10" x14ac:dyDescent="0.2">
      <c r="B23" s="123" t="s">
        <v>40</v>
      </c>
      <c r="C23" s="144">
        <f>+'[23]Bilanz_30.06 gerundet'!$F$33</f>
        <v>0.19023077999999999</v>
      </c>
      <c r="D23" s="144">
        <f>+'[23]Bilanz_30.06 gerundet'!$M$33</f>
        <v>0</v>
      </c>
      <c r="E23" s="144">
        <f>+'[23]Bilanz_30.06 gerundet'!$T$33</f>
        <v>0</v>
      </c>
      <c r="F23" s="52">
        <f t="shared" si="4"/>
        <v>0.19023077999999999</v>
      </c>
      <c r="G23" s="118">
        <f>+C23-'[25]Balance Sheet'!G23</f>
        <v>0</v>
      </c>
      <c r="I23" s="157">
        <f>'[24]BS pf consd TC_pc'!$F23</f>
        <v>0.19023077999999999</v>
      </c>
      <c r="J23" s="156">
        <f t="shared" si="1"/>
        <v>0</v>
      </c>
    </row>
    <row r="24" spans="2:10" x14ac:dyDescent="0.2">
      <c r="B24" s="123" t="s">
        <v>41</v>
      </c>
      <c r="C24" s="144">
        <f>+'[23]Bilanz_30.06 gerundet'!$F$34</f>
        <v>2.3823568799999997</v>
      </c>
      <c r="D24" s="144">
        <f>+'[23]Bilanz_30.06 gerundet'!$M$34</f>
        <v>1.2606823700000001</v>
      </c>
      <c r="E24" s="144">
        <f>+'[23]Bilanz_30.06 gerundet'!$T$34</f>
        <v>0</v>
      </c>
      <c r="F24" s="52">
        <f t="shared" si="4"/>
        <v>3.6430392499999997</v>
      </c>
      <c r="G24" s="118">
        <f>+C24-'[25]Balance Sheet'!G24</f>
        <v>0</v>
      </c>
      <c r="I24" s="157">
        <f>'[24]BS pf consd TC_pc'!$F24</f>
        <v>3.6430392499999997</v>
      </c>
      <c r="J24" s="156">
        <f t="shared" si="1"/>
        <v>0</v>
      </c>
    </row>
    <row r="25" spans="2:10" x14ac:dyDescent="0.2">
      <c r="B25" s="148" t="s">
        <v>161</v>
      </c>
      <c r="C25" s="144">
        <f>+'[23]Bilanz_30.06 gerundet'!$F$35+'[23]Bilanz_30.06 gerundet'!$F$45</f>
        <v>11.82896968</v>
      </c>
      <c r="D25" s="144">
        <f>+'[23]Bilanz_30.06 gerundet'!$M$35</f>
        <v>3.0698868699999968</v>
      </c>
      <c r="E25" s="144">
        <f>+'[23]Bilanz_30.06 gerundet'!$T$35</f>
        <v>0</v>
      </c>
      <c r="F25" s="52">
        <f t="shared" si="4"/>
        <v>14.898856549999998</v>
      </c>
      <c r="G25" s="118">
        <f>+C25-'[25]Balance Sheet'!G25</f>
        <v>0</v>
      </c>
      <c r="I25" s="157">
        <f>'[24]BS pf consd TC_pc'!$F25</f>
        <v>14.898856549999998</v>
      </c>
      <c r="J25" s="156">
        <f t="shared" si="1"/>
        <v>0</v>
      </c>
    </row>
    <row r="26" spans="2:10" x14ac:dyDescent="0.2">
      <c r="B26" s="123" t="s">
        <v>42</v>
      </c>
      <c r="C26" s="144">
        <f>+'[23]Bilanz_30.06 gerundet'!$F$36</f>
        <v>0.87394684</v>
      </c>
      <c r="D26" s="144">
        <f>+'[23]Bilanz_30.06 gerundet'!$M$36</f>
        <v>3.468189E-2</v>
      </c>
      <c r="E26" s="144">
        <f>+'[23]Bilanz_30.06 gerundet'!$T$36</f>
        <v>0</v>
      </c>
      <c r="F26" s="52">
        <f t="shared" si="4"/>
        <v>0.90862873</v>
      </c>
      <c r="G26" s="118">
        <f>+C26-'[25]Balance Sheet'!G26</f>
        <v>0</v>
      </c>
      <c r="I26" s="157">
        <f>'[24]BS pf consd TC_pc'!$F26</f>
        <v>0.90862873</v>
      </c>
      <c r="J26" s="156">
        <f t="shared" si="1"/>
        <v>0</v>
      </c>
    </row>
    <row r="27" spans="2:10" x14ac:dyDescent="0.2">
      <c r="B27" s="123" t="s">
        <v>43</v>
      </c>
      <c r="C27" s="144">
        <f>+'[23]Bilanz_30.06 gerundet'!$F$37</f>
        <v>77.657962519999998</v>
      </c>
      <c r="D27" s="144">
        <f>+'[23]Bilanz_30.06 gerundet'!$M$37</f>
        <v>2.956836189999994</v>
      </c>
      <c r="E27" s="144">
        <f>+'[23]Bilanz_30.06 gerundet'!$T$40</f>
        <v>168.59164685999971</v>
      </c>
      <c r="F27" s="52">
        <f t="shared" si="4"/>
        <v>249.20644556999969</v>
      </c>
      <c r="G27" s="118">
        <f>+C27-'[25]Balance Sheet'!G27</f>
        <v>0</v>
      </c>
      <c r="I27" s="157">
        <f>'[24]BS pf consd TC_pc'!$F27</f>
        <v>257.50644556999993</v>
      </c>
      <c r="J27" s="156">
        <f t="shared" si="1"/>
        <v>-8.3000000000002387</v>
      </c>
    </row>
    <row r="28" spans="2:10" x14ac:dyDescent="0.2">
      <c r="B28" s="123" t="s">
        <v>74</v>
      </c>
      <c r="C28" s="149">
        <f>+'[23]Bilanz_30.06 gerundet'!$F$41</f>
        <v>8.5024004800000004</v>
      </c>
      <c r="D28" s="149">
        <f>+'[23]Bilanz_30.06 gerundet'!$M$41+'[23]Bilanz_30.06 gerundet'!$M$45</f>
        <v>4.5131808700000002</v>
      </c>
      <c r="E28" s="149">
        <f>+'[23]Bilanz_30.06 gerundet'!$T$41+'[23]Bilanz_30.06 gerundet'!$T$45</f>
        <v>-2.745949E-2</v>
      </c>
      <c r="F28" s="52">
        <f t="shared" si="4"/>
        <v>12.988121860000001</v>
      </c>
      <c r="G28" s="118">
        <f>+C28-'[25]Balance Sheet'!G28</f>
        <v>0</v>
      </c>
      <c r="I28" s="157">
        <f>'[24]BS pf consd TC_pc'!$F28</f>
        <v>12.988121860000001</v>
      </c>
      <c r="J28" s="156">
        <f t="shared" si="1"/>
        <v>0</v>
      </c>
    </row>
    <row r="29" spans="2:10" ht="5.0999999999999996" customHeight="1" x14ac:dyDescent="0.2">
      <c r="B29" s="123"/>
      <c r="C29" s="144"/>
      <c r="D29" s="144"/>
      <c r="E29" s="144"/>
      <c r="G29" s="118">
        <f>+C29-'[25]Balance Sheet'!G29</f>
        <v>0</v>
      </c>
      <c r="I29" s="157"/>
      <c r="J29" s="156"/>
    </row>
    <row r="30" spans="2:10" s="12" customFormat="1" x14ac:dyDescent="0.2">
      <c r="B30" s="146" t="s">
        <v>11</v>
      </c>
      <c r="C30" s="147">
        <f t="shared" ref="C30:F30" si="5">+SUM(C21:C28)</f>
        <v>135.03066810999999</v>
      </c>
      <c r="D30" s="147">
        <f t="shared" ref="D30:E30" si="6">+SUM(D21:D28)</f>
        <v>21.288209129999991</v>
      </c>
      <c r="E30" s="147">
        <f t="shared" si="6"/>
        <v>168.0429848199997</v>
      </c>
      <c r="F30" s="147">
        <f t="shared" si="5"/>
        <v>324.36186205999968</v>
      </c>
      <c r="G30" s="118">
        <f>+C30-'[25]Balance Sheet'!G30</f>
        <v>0</v>
      </c>
      <c r="I30" s="157">
        <f>'[24]BS pf consd TC_pc'!$F30</f>
        <v>332.66186205999992</v>
      </c>
      <c r="J30" s="156">
        <f t="shared" si="1"/>
        <v>-8.3000000000002387</v>
      </c>
    </row>
    <row r="31" spans="2:10" x14ac:dyDescent="0.2">
      <c r="B31" s="123"/>
      <c r="C31" s="150"/>
      <c r="D31" s="150"/>
      <c r="E31" s="150"/>
      <c r="G31" s="118">
        <f>+C31-'[25]Balance Sheet'!G31</f>
        <v>0</v>
      </c>
      <c r="I31" s="157">
        <f>'[24]BS pf consd TC_pc'!$F31</f>
        <v>0</v>
      </c>
      <c r="J31" s="156">
        <f t="shared" si="1"/>
        <v>0</v>
      </c>
    </row>
    <row r="32" spans="2:10" x14ac:dyDescent="0.2">
      <c r="B32" s="119" t="s">
        <v>12</v>
      </c>
      <c r="C32" s="151">
        <f t="shared" ref="C32:F32" si="7">+SUM(C18,C30)</f>
        <v>741.28472816999988</v>
      </c>
      <c r="D32" s="151">
        <f t="shared" si="7"/>
        <v>403.83770422999999</v>
      </c>
      <c r="E32" s="151">
        <f t="shared" si="7"/>
        <v>539.30218419306277</v>
      </c>
      <c r="F32" s="151">
        <f t="shared" si="7"/>
        <v>1684.4246165930626</v>
      </c>
      <c r="G32" s="118">
        <f>+C32-'[25]Balance Sheet'!G32</f>
        <v>0</v>
      </c>
      <c r="I32" s="157">
        <f>'[24]BS pf consd TC_pc'!$F32</f>
        <v>1692.7246165930628</v>
      </c>
      <c r="J32" s="156">
        <f t="shared" si="1"/>
        <v>-8.3000000000001819</v>
      </c>
    </row>
    <row r="33" spans="2:10" ht="5.0999999999999996" customHeight="1" x14ac:dyDescent="0.2">
      <c r="B33" s="123"/>
      <c r="C33" s="150"/>
      <c r="D33" s="150"/>
      <c r="E33" s="150"/>
      <c r="G33" s="118">
        <f>+C33-'[25]Balance Sheet'!G33</f>
        <v>0</v>
      </c>
      <c r="I33" s="157"/>
      <c r="J33" s="156"/>
    </row>
    <row r="34" spans="2:10" x14ac:dyDescent="0.2">
      <c r="B34" s="143" t="s">
        <v>44</v>
      </c>
      <c r="C34" s="150"/>
      <c r="D34" s="150"/>
      <c r="E34" s="150"/>
      <c r="G34" s="118">
        <f>+C34-'[25]Balance Sheet'!G34</f>
        <v>0</v>
      </c>
      <c r="I34" s="157">
        <f>'[24]BS pf consd TC_pc'!$F34</f>
        <v>0</v>
      </c>
      <c r="J34" s="156">
        <f t="shared" si="1"/>
        <v>0</v>
      </c>
    </row>
    <row r="35" spans="2:10" x14ac:dyDescent="0.2">
      <c r="B35" s="123" t="s">
        <v>45</v>
      </c>
      <c r="C35" s="144">
        <f>+'[23]Bilanz_30.06 gerundet'!$F$58</f>
        <v>241.35098728999998</v>
      </c>
      <c r="D35" s="144">
        <f>+'[23]Bilanz_30.06 gerundet'!$M$58</f>
        <v>14.80705466999993</v>
      </c>
      <c r="E35" s="144">
        <f>+'[23]Bilanz_30.06 gerundet'!$T$69</f>
        <v>335.17990917148273</v>
      </c>
      <c r="F35" s="52">
        <f t="shared" ref="F35:F36" si="8">+SUM(C35:E35)</f>
        <v>591.33795113148267</v>
      </c>
      <c r="G35" s="118">
        <f>+C35-'[25]Balance Sheet'!G35</f>
        <v>-1.9999987443952705E-8</v>
      </c>
      <c r="I35" s="157">
        <f>'[24]BS pf consd TC_pc'!$F35</f>
        <v>578.59574890618023</v>
      </c>
      <c r="J35" s="156">
        <f t="shared" si="1"/>
        <v>12.742202225302435</v>
      </c>
    </row>
    <row r="36" spans="2:10" x14ac:dyDescent="0.2">
      <c r="B36" s="123" t="s">
        <v>46</v>
      </c>
      <c r="C36" s="144">
        <f>+'[23]Bilanz_30.06 gerundet'!$F$70</f>
        <v>5.2266389000000002</v>
      </c>
      <c r="D36" s="144">
        <f>+'[23]Bilanz_30.06 gerundet'!$M$70</f>
        <v>0</v>
      </c>
      <c r="E36" s="144">
        <f>+'[23]Bilanz_30.06 gerundet'!$T$70</f>
        <v>0</v>
      </c>
      <c r="F36" s="52">
        <f t="shared" si="8"/>
        <v>5.2266389000000002</v>
      </c>
      <c r="G36" s="118">
        <f>+C36-'[25]Balance Sheet'!G36</f>
        <v>0</v>
      </c>
      <c r="I36" s="157">
        <f>'[24]BS pf consd TC_pc'!$F36</f>
        <v>5.2266389000000002</v>
      </c>
      <c r="J36" s="156">
        <f t="shared" si="1"/>
        <v>0</v>
      </c>
    </row>
    <row r="37" spans="2:10" ht="5.0999999999999996" customHeight="1" x14ac:dyDescent="0.2">
      <c r="B37" s="123"/>
      <c r="C37" s="144"/>
      <c r="D37" s="144"/>
      <c r="E37" s="144"/>
      <c r="G37" s="118">
        <f>+C37-'[25]Balance Sheet'!G37</f>
        <v>0</v>
      </c>
      <c r="I37" s="157"/>
      <c r="J37" s="156"/>
    </row>
    <row r="38" spans="2:10" s="12" customFormat="1" x14ac:dyDescent="0.2">
      <c r="B38" s="146" t="s">
        <v>17</v>
      </c>
      <c r="C38" s="147">
        <f t="shared" ref="C38:F38" si="9">+SUM(C35:C36)</f>
        <v>246.57762618999999</v>
      </c>
      <c r="D38" s="147">
        <f t="shared" ref="D38:E38" si="10">+SUM(D35:D36)</f>
        <v>14.80705466999993</v>
      </c>
      <c r="E38" s="147">
        <f t="shared" si="10"/>
        <v>335.17990917148273</v>
      </c>
      <c r="F38" s="147">
        <f t="shared" si="9"/>
        <v>596.56459003148268</v>
      </c>
      <c r="G38" s="118">
        <f>+C38-'[25]Balance Sheet'!G38</f>
        <v>-1.9999987443952705E-8</v>
      </c>
      <c r="I38" s="157">
        <f>'[24]BS pf consd TC_pc'!$F38</f>
        <v>583.82238780618025</v>
      </c>
      <c r="J38" s="156">
        <f t="shared" si="1"/>
        <v>12.742202225302435</v>
      </c>
    </row>
    <row r="39" spans="2:10" x14ac:dyDescent="0.2">
      <c r="B39" s="123"/>
      <c r="C39" s="144"/>
      <c r="D39" s="144"/>
      <c r="E39" s="144"/>
      <c r="G39" s="118">
        <f>+C39-'[25]Balance Sheet'!G39</f>
        <v>0</v>
      </c>
      <c r="I39" s="157">
        <f>'[24]BS pf consd TC_pc'!$F39</f>
        <v>0</v>
      </c>
      <c r="J39" s="156">
        <f t="shared" si="1"/>
        <v>0</v>
      </c>
    </row>
    <row r="40" spans="2:10" x14ac:dyDescent="0.2">
      <c r="B40" s="143" t="s">
        <v>13</v>
      </c>
      <c r="C40" s="144"/>
      <c r="D40" s="144"/>
      <c r="E40" s="144"/>
      <c r="G40" s="118">
        <f>+C40-'[25]Balance Sheet'!G40</f>
        <v>0</v>
      </c>
      <c r="I40" s="157">
        <f>'[24]BS pf consd TC_pc'!$F40</f>
        <v>0</v>
      </c>
      <c r="J40" s="156">
        <f t="shared" si="1"/>
        <v>0</v>
      </c>
    </row>
    <row r="41" spans="2:10" x14ac:dyDescent="0.2">
      <c r="B41" s="123" t="s">
        <v>47</v>
      </c>
      <c r="C41" s="144">
        <f>+'[23]Bilanz_30.06 gerundet'!$F$74</f>
        <v>11.960324609999999</v>
      </c>
      <c r="D41" s="144">
        <f>+'[23]Bilanz_30.06 gerundet'!$M$74</f>
        <v>0</v>
      </c>
      <c r="E41" s="144">
        <f>+'[23]Bilanz_30.06 gerundet'!$T$74</f>
        <v>0</v>
      </c>
      <c r="F41" s="52">
        <f t="shared" ref="F41:F47" si="11">+SUM(C41:E41)</f>
        <v>11.960324609999999</v>
      </c>
      <c r="G41" s="118">
        <f>+C41-'[25]Balance Sheet'!G41</f>
        <v>0</v>
      </c>
      <c r="I41" s="157">
        <f>'[24]BS pf consd TC_pc'!$F41</f>
        <v>11.960324609999999</v>
      </c>
      <c r="J41" s="156">
        <f t="shared" si="1"/>
        <v>0</v>
      </c>
    </row>
    <row r="42" spans="2:10" x14ac:dyDescent="0.2">
      <c r="B42" s="123" t="s">
        <v>48</v>
      </c>
      <c r="C42" s="144">
        <f>+'[23]Bilanz_30.06 gerundet'!$F$75</f>
        <v>7.1372621299999999</v>
      </c>
      <c r="D42" s="144">
        <f>+'[23]Bilanz_30.06 gerundet'!$M$75</f>
        <v>4.1088541599999999</v>
      </c>
      <c r="E42" s="144">
        <f>+'[23]Bilanz_30.06 gerundet'!$T$75</f>
        <v>-4.1088541599999999</v>
      </c>
      <c r="F42" s="52">
        <f t="shared" si="11"/>
        <v>7.1372621299999999</v>
      </c>
      <c r="G42" s="118">
        <f>+C42-'[25]Balance Sheet'!G42</f>
        <v>0</v>
      </c>
      <c r="I42" s="157">
        <f>'[24]BS pf consd TC_pc'!$F42</f>
        <v>7.1372621299999999</v>
      </c>
      <c r="J42" s="156">
        <f t="shared" si="1"/>
        <v>0</v>
      </c>
    </row>
    <row r="43" spans="2:10" x14ac:dyDescent="0.2">
      <c r="B43" s="123" t="s">
        <v>49</v>
      </c>
      <c r="C43" s="144">
        <f>+'[23]Bilanz_30.06 gerundet'!$F$76</f>
        <v>373.64881716000002</v>
      </c>
      <c r="D43" s="144">
        <f>+'[23]Bilanz_30.06 gerundet'!$M$76</f>
        <v>355</v>
      </c>
      <c r="E43" s="144">
        <f>+'[23]Bilanz_30.06 gerundet'!$T$80</f>
        <v>178.71696046851713</v>
      </c>
      <c r="F43" s="52">
        <f t="shared" si="11"/>
        <v>907.36577762851721</v>
      </c>
      <c r="G43" s="118">
        <f>+C43-'[25]Balance Sheet'!G43</f>
        <v>0</v>
      </c>
      <c r="I43" s="157">
        <f>'[24]BS pf consd TC_pc'!$F43</f>
        <v>928.40797985381982</v>
      </c>
      <c r="J43" s="156">
        <f t="shared" si="1"/>
        <v>-21.042202225302617</v>
      </c>
    </row>
    <row r="44" spans="2:10" x14ac:dyDescent="0.2">
      <c r="B44" s="123" t="s">
        <v>50</v>
      </c>
      <c r="C44" s="144">
        <f>+'[23]Bilanz_30.06 gerundet'!$F$81</f>
        <v>0</v>
      </c>
      <c r="D44" s="144">
        <f>+'[23]Bilanz_30.06 gerundet'!$M$81</f>
        <v>0</v>
      </c>
      <c r="E44" s="144">
        <f>+'[23]Bilanz_30.06 gerundet'!$T$81</f>
        <v>0</v>
      </c>
      <c r="F44" s="52">
        <f t="shared" si="11"/>
        <v>0</v>
      </c>
      <c r="G44" s="118">
        <f>+C44-'[25]Balance Sheet'!G44</f>
        <v>0</v>
      </c>
      <c r="I44" s="157">
        <f>'[24]BS pf consd TC_pc'!$F44</f>
        <v>0</v>
      </c>
      <c r="J44" s="156">
        <f t="shared" si="1"/>
        <v>0</v>
      </c>
    </row>
    <row r="45" spans="2:10" x14ac:dyDescent="0.2">
      <c r="B45" s="123" t="s">
        <v>51</v>
      </c>
      <c r="C45" s="144">
        <f>+'[23]Bilanz_30.06 gerundet'!$F$82</f>
        <v>32.205227669999999</v>
      </c>
      <c r="D45" s="144">
        <f>+'[23]Bilanz_30.06 gerundet'!$M$82</f>
        <v>0</v>
      </c>
      <c r="E45" s="144">
        <f>+'[23]Bilanz_30.06 gerundet'!$T$82</f>
        <v>0</v>
      </c>
      <c r="F45" s="52">
        <f t="shared" si="11"/>
        <v>32.205227669999999</v>
      </c>
      <c r="G45" s="118">
        <f>+C45-'[25]Balance Sheet'!G45</f>
        <v>0</v>
      </c>
      <c r="I45" s="157">
        <f>'[24]BS pf consd TC_pc'!$F45</f>
        <v>32.205227669999999</v>
      </c>
      <c r="J45" s="156">
        <f t="shared" si="1"/>
        <v>0</v>
      </c>
    </row>
    <row r="46" spans="2:10" x14ac:dyDescent="0.2">
      <c r="B46" s="123" t="s">
        <v>52</v>
      </c>
      <c r="C46" s="144">
        <f>+'[23]Bilanz_30.06 gerundet'!$F$84</f>
        <v>0.77576856000000005</v>
      </c>
      <c r="D46" s="144">
        <f>+'[23]Bilanz_30.06 gerundet'!$M$84</f>
        <v>0</v>
      </c>
      <c r="E46" s="144">
        <f>+'[23]Bilanz_30.06 gerundet'!$T$84</f>
        <v>0</v>
      </c>
      <c r="F46" s="52">
        <f t="shared" si="11"/>
        <v>0.77576856000000005</v>
      </c>
      <c r="G46" s="118">
        <f>+C46-'[25]Balance Sheet'!G46</f>
        <v>0</v>
      </c>
      <c r="I46" s="157">
        <f>'[24]BS pf consd TC_pc'!$F46</f>
        <v>0.77576856000000005</v>
      </c>
      <c r="J46" s="156">
        <f t="shared" si="1"/>
        <v>0</v>
      </c>
    </row>
    <row r="47" spans="2:10" x14ac:dyDescent="0.2">
      <c r="B47" s="123" t="s">
        <v>153</v>
      </c>
      <c r="C47" s="144">
        <f>+'[23]Bilanz_30.06 gerundet'!$F$86</f>
        <v>0</v>
      </c>
      <c r="D47" s="144">
        <f>+'[23]Bilanz_30.06 gerundet'!$M$86</f>
        <v>0</v>
      </c>
      <c r="E47" s="144">
        <f>+'[23]Bilanz_30.06 gerundet'!$T$86</f>
        <v>32.12487071306294</v>
      </c>
      <c r="F47" s="52">
        <f t="shared" si="11"/>
        <v>32.12487071306294</v>
      </c>
      <c r="G47" s="118">
        <f>+C47-'[25]Balance Sheet'!G47</f>
        <v>0</v>
      </c>
      <c r="I47" s="157">
        <f>'[24]BS pf consd TC_pc'!$F47</f>
        <v>32.12487071306294</v>
      </c>
      <c r="J47" s="156">
        <f t="shared" si="1"/>
        <v>0</v>
      </c>
    </row>
    <row r="48" spans="2:10" ht="5.0999999999999996" customHeight="1" x14ac:dyDescent="0.2">
      <c r="B48" s="123"/>
      <c r="C48" s="144"/>
      <c r="D48" s="144"/>
      <c r="E48" s="144"/>
      <c r="G48" s="118">
        <f>+C48-'[25]Balance Sheet'!G48</f>
        <v>0</v>
      </c>
      <c r="I48" s="157"/>
      <c r="J48" s="156"/>
    </row>
    <row r="49" spans="2:10" s="12" customFormat="1" x14ac:dyDescent="0.2">
      <c r="B49" s="146" t="s">
        <v>14</v>
      </c>
      <c r="C49" s="147">
        <f t="shared" ref="C49:F49" si="12">+SUM(C41:C47)</f>
        <v>425.72740013000004</v>
      </c>
      <c r="D49" s="147">
        <f t="shared" ref="D49:E49" si="13">+SUM(D41:D47)</f>
        <v>359.10885416000002</v>
      </c>
      <c r="E49" s="147">
        <f t="shared" si="13"/>
        <v>206.73297702158007</v>
      </c>
      <c r="F49" s="147">
        <f t="shared" si="12"/>
        <v>991.5692313115801</v>
      </c>
      <c r="G49" s="118">
        <f>+C49-'[25]Balance Sheet'!G49</f>
        <v>0</v>
      </c>
      <c r="I49" s="157">
        <f>'[24]BS pf consd TC_pc'!$F49</f>
        <v>1012.6114335368827</v>
      </c>
      <c r="J49" s="156">
        <f t="shared" si="1"/>
        <v>-21.042202225302617</v>
      </c>
    </row>
    <row r="50" spans="2:10" x14ac:dyDescent="0.2">
      <c r="B50" s="123"/>
      <c r="C50" s="144"/>
      <c r="D50" s="144"/>
      <c r="E50" s="144"/>
      <c r="G50" s="118">
        <f>+C50-'[25]Balance Sheet'!G50</f>
        <v>0</v>
      </c>
      <c r="I50" s="157">
        <f>'[24]BS pf consd TC_pc'!$F50</f>
        <v>0</v>
      </c>
      <c r="J50" s="156">
        <f t="shared" si="1"/>
        <v>0</v>
      </c>
    </row>
    <row r="51" spans="2:10" x14ac:dyDescent="0.2">
      <c r="B51" s="143" t="s">
        <v>16</v>
      </c>
      <c r="C51" s="144"/>
      <c r="D51" s="144"/>
      <c r="E51" s="144"/>
      <c r="G51" s="118">
        <f>+C51-'[25]Balance Sheet'!G51</f>
        <v>0</v>
      </c>
      <c r="I51" s="157">
        <f>'[24]BS pf consd TC_pc'!$F51</f>
        <v>0</v>
      </c>
      <c r="J51" s="156">
        <f t="shared" si="1"/>
        <v>0</v>
      </c>
    </row>
    <row r="52" spans="2:10" x14ac:dyDescent="0.2">
      <c r="B52" s="123" t="s">
        <v>48</v>
      </c>
      <c r="C52" s="144">
        <f>+'[23]Bilanz_30.06 gerundet'!$F$89</f>
        <v>6.230893</v>
      </c>
      <c r="D52" s="144">
        <f>+'[23]Bilanz_30.06 gerundet'!$M$89</f>
        <v>0</v>
      </c>
      <c r="E52" s="144">
        <f>+'[23]Bilanz_30.06 gerundet'!$T$89+'[23]Bilanz_30.06 gerundet'!$T$90</f>
        <v>-1.0447343200000001</v>
      </c>
      <c r="F52" s="52">
        <f t="shared" ref="F52:F59" si="14">+SUM(C52:E52)</f>
        <v>5.1861586800000001</v>
      </c>
      <c r="G52" s="118">
        <f>+C52-'[25]Balance Sheet'!G52</f>
        <v>0</v>
      </c>
      <c r="I52" s="157">
        <f>'[24]BS pf consd TC_pc'!$F52</f>
        <v>5.1861586800000001</v>
      </c>
      <c r="J52" s="156">
        <f t="shared" si="1"/>
        <v>0</v>
      </c>
    </row>
    <row r="53" spans="2:10" x14ac:dyDescent="0.2">
      <c r="B53" s="123" t="s">
        <v>49</v>
      </c>
      <c r="C53" s="144">
        <f>+'[23]Bilanz_30.06 gerundet'!$F$91</f>
        <v>2.60902134</v>
      </c>
      <c r="D53" s="144">
        <f>+'[23]Bilanz_30.06 gerundet'!$M$91</f>
        <v>1.312362</v>
      </c>
      <c r="E53" s="144">
        <f>+'[23]Bilanz_30.06 gerundet'!$T$91</f>
        <v>-1.31125001</v>
      </c>
      <c r="F53" s="52">
        <f t="shared" si="14"/>
        <v>2.61013333</v>
      </c>
      <c r="G53" s="118">
        <f>+C53-'[25]Balance Sheet'!G53</f>
        <v>0</v>
      </c>
      <c r="I53" s="157">
        <f>'[24]BS pf consd TC_pc'!$F53</f>
        <v>2.61013333</v>
      </c>
      <c r="J53" s="156">
        <f t="shared" si="1"/>
        <v>0</v>
      </c>
    </row>
    <row r="54" spans="2:10" x14ac:dyDescent="0.2">
      <c r="B54" s="123" t="s">
        <v>51</v>
      </c>
      <c r="C54" s="144">
        <f>+'[23]Bilanz_30.06 gerundet'!$F$92</f>
        <v>35.961799749999997</v>
      </c>
      <c r="D54" s="144">
        <f>+'[23]Bilanz_30.06 gerundet'!$M$92</f>
        <v>18.526311989999996</v>
      </c>
      <c r="E54" s="144">
        <f>+'[23]Bilanz_30.06 gerundet'!$T$92</f>
        <v>-0.25288598000000001</v>
      </c>
      <c r="F54" s="52">
        <f t="shared" si="14"/>
        <v>54.235225759999992</v>
      </c>
      <c r="G54" s="118">
        <f>+C54-'[25]Balance Sheet'!G54</f>
        <v>0</v>
      </c>
      <c r="I54" s="157">
        <f>'[24]BS pf consd TC_pc'!$F54</f>
        <v>54.235225759999992</v>
      </c>
      <c r="J54" s="156">
        <f t="shared" si="1"/>
        <v>0</v>
      </c>
    </row>
    <row r="55" spans="2:10" x14ac:dyDescent="0.2">
      <c r="B55" s="123" t="s">
        <v>50</v>
      </c>
      <c r="C55" s="144">
        <f>+'[23]Bilanz_30.06 gerundet'!$F$93</f>
        <v>3.6152070000000001E-2</v>
      </c>
      <c r="D55" s="144">
        <f>+'[23]Bilanz_30.06 gerundet'!$M$93</f>
        <v>0</v>
      </c>
      <c r="E55" s="144">
        <f>+'[23]Bilanz_30.06 gerundet'!$T$93</f>
        <v>0</v>
      </c>
      <c r="F55" s="52">
        <f t="shared" si="14"/>
        <v>3.6152070000000001E-2</v>
      </c>
      <c r="G55" s="118">
        <f>+C55-'[25]Balance Sheet'!G55</f>
        <v>0</v>
      </c>
      <c r="I55" s="157">
        <f>'[24]BS pf consd TC_pc'!$F55</f>
        <v>3.6152070000000001E-2</v>
      </c>
      <c r="J55" s="156">
        <f t="shared" si="1"/>
        <v>0</v>
      </c>
    </row>
    <row r="56" spans="2:10" x14ac:dyDescent="0.2">
      <c r="B56" s="123" t="s">
        <v>53</v>
      </c>
      <c r="C56" s="144">
        <f>+'[23]Bilanz_30.06 gerundet'!$F$94</f>
        <v>1.2525078799999998</v>
      </c>
      <c r="D56" s="144">
        <f>+'[23]Bilanz_30.06 gerundet'!$M$94</f>
        <v>9.6863799999999996E-3</v>
      </c>
      <c r="E56" s="144">
        <f>+'[23]Bilanz_30.06 gerundet'!$T$94</f>
        <v>0</v>
      </c>
      <c r="F56" s="52">
        <f t="shared" si="14"/>
        <v>1.2621942599999998</v>
      </c>
      <c r="G56" s="118">
        <f>+C56-'[25]Balance Sheet'!G56</f>
        <v>0</v>
      </c>
      <c r="I56" s="157">
        <f>'[24]BS pf consd TC_pc'!$F56</f>
        <v>1.2621942599999998</v>
      </c>
      <c r="J56" s="156">
        <f t="shared" si="1"/>
        <v>0</v>
      </c>
    </row>
    <row r="57" spans="2:10" x14ac:dyDescent="0.2">
      <c r="B57" s="123" t="s">
        <v>76</v>
      </c>
      <c r="C57" s="144">
        <f>+'[23]Bilanz_30.06 gerundet'!$F$95</f>
        <v>14.79260232</v>
      </c>
      <c r="D57" s="144">
        <f>+'[23]Bilanz_30.06 gerundet'!$M$95</f>
        <v>5.6229714199999981</v>
      </c>
      <c r="E57" s="144">
        <f>+'[23]Bilanz_30.06 gerundet'!$T$95</f>
        <v>0</v>
      </c>
      <c r="F57" s="52">
        <f t="shared" si="14"/>
        <v>20.415573739999999</v>
      </c>
      <c r="G57" s="118">
        <f>+C57-'[25]Balance Sheet'!G57</f>
        <v>0</v>
      </c>
      <c r="I57" s="157">
        <f>'[24]BS pf consd TC_pc'!$F57</f>
        <v>20.415573739999999</v>
      </c>
      <c r="J57" s="156">
        <f t="shared" si="1"/>
        <v>0</v>
      </c>
    </row>
    <row r="58" spans="2:10" x14ac:dyDescent="0.2">
      <c r="B58" s="123" t="s">
        <v>77</v>
      </c>
      <c r="C58" s="144">
        <f>+'[23]Bilanz_30.06 gerundet'!$F$96</f>
        <v>0.71972365999999999</v>
      </c>
      <c r="D58" s="144">
        <f>+'[23]Bilanz_30.06 gerundet'!$M$96</f>
        <v>2.3107321799999996</v>
      </c>
      <c r="E58" s="144">
        <f>+'[23]Bilanz_30.06 gerundet'!$T$96</f>
        <v>0</v>
      </c>
      <c r="F58" s="52">
        <f t="shared" si="14"/>
        <v>3.0304558399999997</v>
      </c>
      <c r="G58" s="118">
        <f>+C58-'[25]Balance Sheet'!G58</f>
        <v>0</v>
      </c>
      <c r="I58" s="157">
        <f>'[24]BS pf consd TC_pc'!$F58</f>
        <v>3.0304558399999997</v>
      </c>
      <c r="J58" s="156">
        <f t="shared" si="1"/>
        <v>0</v>
      </c>
    </row>
    <row r="59" spans="2:10" x14ac:dyDescent="0.2">
      <c r="B59" s="123" t="s">
        <v>52</v>
      </c>
      <c r="C59" s="144">
        <f>+'[23]Bilanz_30.06 gerundet'!$F$97</f>
        <v>7.3770018300000002</v>
      </c>
      <c r="D59" s="144">
        <f>+'[23]Bilanz_30.06 gerundet'!$M$97</f>
        <v>2.1001789000000004</v>
      </c>
      <c r="E59" s="144">
        <f>+'[23]Bilanz_30.06 gerundet'!$T$97</f>
        <v>-1.83168E-3</v>
      </c>
      <c r="F59" s="52">
        <f t="shared" si="14"/>
        <v>9.4753490500000002</v>
      </c>
      <c r="G59" s="118">
        <f>+C59-'[25]Balance Sheet'!G59</f>
        <v>0</v>
      </c>
      <c r="I59" s="157">
        <f>'[24]BS pf consd TC_pc'!$F59</f>
        <v>9.4753490500000002</v>
      </c>
      <c r="J59" s="156">
        <f t="shared" si="1"/>
        <v>0</v>
      </c>
    </row>
    <row r="60" spans="2:10" ht="5.0999999999999996" customHeight="1" x14ac:dyDescent="0.2">
      <c r="B60" s="123"/>
      <c r="C60" s="144"/>
      <c r="D60" s="144"/>
      <c r="E60" s="144"/>
      <c r="G60" s="118">
        <f>+C60-'[25]Balance Sheet'!G60</f>
        <v>0</v>
      </c>
      <c r="I60" s="157"/>
      <c r="J60" s="156"/>
    </row>
    <row r="61" spans="2:10" s="12" customFormat="1" x14ac:dyDescent="0.2">
      <c r="B61" s="146" t="s">
        <v>15</v>
      </c>
      <c r="C61" s="147">
        <f t="shared" ref="C61:F61" si="15">+SUM(C52:C59)</f>
        <v>68.979701849999998</v>
      </c>
      <c r="D61" s="147">
        <f t="shared" ref="D61:E61" si="16">+SUM(D52:D59)</f>
        <v>29.882242869999995</v>
      </c>
      <c r="E61" s="147">
        <f t="shared" si="16"/>
        <v>-2.6107019899999999</v>
      </c>
      <c r="F61" s="147">
        <f t="shared" si="15"/>
        <v>96.251242730000001</v>
      </c>
      <c r="G61" s="118">
        <f>+C61-'[25]Balance Sheet'!G61</f>
        <v>0</v>
      </c>
      <c r="I61" s="157">
        <f>'[24]BS pf consd TC_pc'!$F61</f>
        <v>96.251242730000001</v>
      </c>
      <c r="J61" s="156">
        <f t="shared" si="1"/>
        <v>0</v>
      </c>
    </row>
    <row r="62" spans="2:10" x14ac:dyDescent="0.2">
      <c r="B62" s="123"/>
      <c r="C62" s="150"/>
      <c r="D62" s="150"/>
      <c r="E62" s="150"/>
      <c r="G62" s="118">
        <f>+C62-'[25]Balance Sheet'!G62</f>
        <v>0</v>
      </c>
      <c r="I62" s="157">
        <f>'[24]BS pf consd TC_pc'!$F62</f>
        <v>0</v>
      </c>
      <c r="J62" s="156">
        <f t="shared" si="1"/>
        <v>0</v>
      </c>
    </row>
    <row r="63" spans="2:10" x14ac:dyDescent="0.2">
      <c r="B63" s="119" t="s">
        <v>18</v>
      </c>
      <c r="C63" s="125">
        <f t="shared" ref="C63:F63" si="17">+SUM(C38,C49,C61)</f>
        <v>741.28472816999999</v>
      </c>
      <c r="D63" s="125">
        <f t="shared" si="17"/>
        <v>403.79815169999995</v>
      </c>
      <c r="E63" s="125">
        <f t="shared" si="17"/>
        <v>539.30218420306278</v>
      </c>
      <c r="F63" s="125">
        <f t="shared" si="17"/>
        <v>1684.3850640730627</v>
      </c>
      <c r="G63" s="118">
        <f>+C63-'[25]Balance Sheet'!G63</f>
        <v>-2.0000015865662135E-8</v>
      </c>
      <c r="I63" s="157">
        <f>'[24]BS pf consd TC_pc'!$F63</f>
        <v>1692.6850640730629</v>
      </c>
      <c r="J63" s="156">
        <f t="shared" si="1"/>
        <v>-8.3000000000001819</v>
      </c>
    </row>
    <row r="64" spans="2:10" x14ac:dyDescent="0.2">
      <c r="B64" s="123"/>
      <c r="C64" s="152"/>
      <c r="E64" s="52"/>
    </row>
    <row r="66" spans="2:6" x14ac:dyDescent="0.2">
      <c r="B66" s="139" t="s">
        <v>182</v>
      </c>
      <c r="C66" s="140">
        <f>+C32-C63</f>
        <v>0</v>
      </c>
      <c r="D66" s="140">
        <f>+D32-D63</f>
        <v>3.9552530000037223E-2</v>
      </c>
      <c r="E66" s="140">
        <f>+E32-E63</f>
        <v>-1.0000007932831068E-8</v>
      </c>
      <c r="F66" s="140">
        <f>+F32-F63</f>
        <v>3.9552519999915603E-2</v>
      </c>
    </row>
    <row r="67" spans="2:6" x14ac:dyDescent="0.2">
      <c r="B67" s="139" t="s">
        <v>182</v>
      </c>
      <c r="C67" s="140">
        <f>+C63-'[23]Bilanz_30.06 gerundet'!$F$47</f>
        <v>0</v>
      </c>
      <c r="D67" s="140">
        <f>+D63-'[23]Bilanz_30.06 gerundet'!$M$47</f>
        <v>-3.9552530000037223E-2</v>
      </c>
      <c r="E67" s="140">
        <f>+E63-'[23]Bilanz_30.06 gerundet'!$T$47</f>
        <v>9.999894245993346E-9</v>
      </c>
      <c r="F67" s="140">
        <f>+F63-'[23]Bilanz_30.06 gerundet'!$V$47</f>
        <v>-3.9552519999915603E-2</v>
      </c>
    </row>
  </sheetData>
  <mergeCells count="1">
    <mergeCell ref="C4:F4"/>
  </mergeCells>
  <pageMargins left="0.70866141732283472" right="0.70866141732283472" top="0.74803149606299213" bottom="0.74803149606299213" header="0.31496062992125984" footer="0.31496062992125984"/>
  <pageSetup paperSize="9" scale="48" fitToHeight="2" orientation="landscape" r:id="rId1"/>
  <headerFooter>
    <oddFooter>&amp;C&amp;8Tele Columbus AG, &amp;F, &amp;D</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Cover</vt:lpstr>
      <vt:lpstr>Income Statement</vt:lpstr>
      <vt:lpstr>Balance Sheet</vt:lpstr>
      <vt:lpstr>Operating Data</vt:lpstr>
      <vt:lpstr>Cash Flow Statement</vt:lpstr>
      <vt:lpstr>IS pf consd TC_pc</vt:lpstr>
      <vt:lpstr>BS pf consd TC_pc</vt:lpstr>
      <vt:lpstr>'Balance Sheet'!Druckbereich</vt:lpstr>
      <vt:lpstr>'BS pf consd TC_pc'!Druckbereich</vt:lpstr>
      <vt:lpstr>'Cash Flow Statement'!Druckbereich</vt:lpstr>
      <vt:lpstr>Cover!Druckbereich</vt:lpstr>
      <vt:lpstr>'Income Statement'!Druckbereich</vt:lpstr>
      <vt:lpstr>'IS pf consd TC_pc'!Druckbereich</vt:lpstr>
      <vt:lpstr>'Operating Data'!Druckbereich</vt:lpstr>
      <vt:lpstr>'Income Statement'!Drucktitel</vt:lpstr>
      <vt:lpstr>'IS pf consd TC_pc'!Drucktitel</vt:lpstr>
    </vt:vector>
  </TitlesOfParts>
  <Company>JPMorgan Chase and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Mishenin</dc:creator>
  <cp:lastModifiedBy>Bayer, Leonhard</cp:lastModifiedBy>
  <cp:lastPrinted>2017-04-11T15:58:56Z</cp:lastPrinted>
  <dcterms:created xsi:type="dcterms:W3CDTF">2014-07-30T17:05:09Z</dcterms:created>
  <dcterms:modified xsi:type="dcterms:W3CDTF">2017-05-20T17:46:55Z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2016-08-01T16:13:30Z</vt:filetime>
  </property>
</Properties>
</file>